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ers\tgabunia\Desktop\CORONAVIRUS\Presentations\"/>
    </mc:Choice>
  </mc:AlternateContent>
  <bookViews>
    <workbookView xWindow="0" yWindow="0" windowWidth="20490" windowHeight="7650"/>
  </bookViews>
  <sheets>
    <sheet name="შეჯამება" sheetId="15" r:id="rId1"/>
    <sheet name="მაისი (2)" sheetId="2" r:id="rId2"/>
    <sheet name="ივნისი (2)" sheetId="4" r:id="rId3"/>
    <sheet name="ივლისი (2)" sheetId="5" r:id="rId4"/>
    <sheet name="აგვისტო" sheetId="1" r:id="rId5"/>
    <sheet name="სექტემბერი (2)" sheetId="7" r:id="rId6"/>
    <sheet name="ოქტომბერი" sheetId="6" r:id="rId7"/>
    <sheet name="ნოემბერი (3)" sheetId="14" r:id="rId8"/>
    <sheet name="დეკემბერი" sheetId="8" r:id="rId9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4" i="15" l="1"/>
  <c r="AB5" i="15"/>
  <c r="AB6" i="15"/>
  <c r="AB7" i="15"/>
  <c r="AB8" i="15"/>
  <c r="AB9" i="15"/>
  <c r="AB10" i="15"/>
  <c r="AB11" i="15"/>
  <c r="AB12" i="15"/>
  <c r="AB3" i="15"/>
  <c r="AA4" i="15"/>
  <c r="AA5" i="15"/>
  <c r="AA6" i="15"/>
  <c r="AA7" i="15"/>
  <c r="AA8" i="15"/>
  <c r="AA9" i="15"/>
  <c r="AA10" i="15"/>
  <c r="AA11" i="15"/>
  <c r="AA12" i="15"/>
  <c r="AA3" i="15"/>
  <c r="Z4" i="15"/>
  <c r="Z5" i="15"/>
  <c r="Z6" i="15"/>
  <c r="Z7" i="15"/>
  <c r="Z8" i="15"/>
  <c r="Z9" i="15"/>
  <c r="Z10" i="15"/>
  <c r="Z11" i="15"/>
  <c r="Z12" i="15"/>
  <c r="Z3" i="15"/>
  <c r="W2" i="15"/>
  <c r="X2" i="15"/>
  <c r="Y2" i="15"/>
  <c r="W3" i="15"/>
  <c r="X3" i="15"/>
  <c r="Y3" i="15"/>
  <c r="W4" i="15"/>
  <c r="X4" i="15"/>
  <c r="Y4" i="15"/>
  <c r="W5" i="15"/>
  <c r="X5" i="15"/>
  <c r="Y5" i="15"/>
  <c r="W6" i="15"/>
  <c r="X6" i="15"/>
  <c r="Y6" i="15"/>
  <c r="W7" i="15"/>
  <c r="X7" i="15"/>
  <c r="Y7" i="15"/>
  <c r="W8" i="15"/>
  <c r="X8" i="15"/>
  <c r="Y8" i="15"/>
  <c r="W9" i="15"/>
  <c r="X9" i="15"/>
  <c r="Y9" i="15"/>
  <c r="W10" i="15"/>
  <c r="X10" i="15"/>
  <c r="Y10" i="15"/>
  <c r="W11" i="15"/>
  <c r="X11" i="15"/>
  <c r="Y11" i="15"/>
  <c r="W12" i="15"/>
  <c r="X12" i="15"/>
  <c r="Y12" i="15"/>
  <c r="X1" i="15"/>
  <c r="T2" i="15"/>
  <c r="U2" i="15"/>
  <c r="V2" i="15"/>
  <c r="T3" i="15"/>
  <c r="U3" i="15"/>
  <c r="V3" i="15"/>
  <c r="T4" i="15"/>
  <c r="U4" i="15"/>
  <c r="V4" i="15"/>
  <c r="T5" i="15"/>
  <c r="U5" i="15"/>
  <c r="V5" i="15"/>
  <c r="T6" i="15"/>
  <c r="U6" i="15"/>
  <c r="V6" i="15"/>
  <c r="T7" i="15"/>
  <c r="U7" i="15"/>
  <c r="V7" i="15"/>
  <c r="T8" i="15"/>
  <c r="U8" i="15"/>
  <c r="V8" i="15"/>
  <c r="T9" i="15"/>
  <c r="U9" i="15"/>
  <c r="V9" i="15"/>
  <c r="T10" i="15"/>
  <c r="U10" i="15"/>
  <c r="V10" i="15"/>
  <c r="T11" i="15"/>
  <c r="U11" i="15"/>
  <c r="V11" i="15"/>
  <c r="T12" i="15"/>
  <c r="U12" i="15"/>
  <c r="V12" i="15"/>
  <c r="U1" i="15"/>
  <c r="Q2" i="15"/>
  <c r="R2" i="15"/>
  <c r="S2" i="15"/>
  <c r="Q3" i="15"/>
  <c r="R3" i="15"/>
  <c r="S3" i="15"/>
  <c r="Q4" i="15"/>
  <c r="R4" i="15"/>
  <c r="S4" i="15"/>
  <c r="Q5" i="15"/>
  <c r="R5" i="15"/>
  <c r="S5" i="15"/>
  <c r="Q6" i="15"/>
  <c r="R6" i="15"/>
  <c r="S6" i="15"/>
  <c r="Q7" i="15"/>
  <c r="R7" i="15"/>
  <c r="S7" i="15"/>
  <c r="Q8" i="15"/>
  <c r="R8" i="15"/>
  <c r="S8" i="15"/>
  <c r="Q9" i="15"/>
  <c r="R9" i="15"/>
  <c r="S9" i="15"/>
  <c r="Q10" i="15"/>
  <c r="R10" i="15"/>
  <c r="S10" i="15"/>
  <c r="Q11" i="15"/>
  <c r="R11" i="15"/>
  <c r="S11" i="15"/>
  <c r="Q12" i="15"/>
  <c r="R12" i="15"/>
  <c r="S12" i="15"/>
  <c r="R1" i="15"/>
  <c r="N2" i="15"/>
  <c r="O2" i="15"/>
  <c r="P2" i="15"/>
  <c r="N3" i="15"/>
  <c r="O3" i="15"/>
  <c r="P3" i="15"/>
  <c r="N4" i="15"/>
  <c r="O4" i="15"/>
  <c r="P4" i="15"/>
  <c r="N5" i="15"/>
  <c r="O5" i="15"/>
  <c r="P5" i="15"/>
  <c r="N6" i="15"/>
  <c r="O6" i="15"/>
  <c r="P6" i="15"/>
  <c r="N7" i="15"/>
  <c r="O7" i="15"/>
  <c r="P7" i="15"/>
  <c r="N8" i="15"/>
  <c r="O8" i="15"/>
  <c r="P8" i="15"/>
  <c r="N9" i="15"/>
  <c r="O9" i="15"/>
  <c r="P9" i="15"/>
  <c r="N10" i="15"/>
  <c r="O10" i="15"/>
  <c r="P10" i="15"/>
  <c r="N11" i="15"/>
  <c r="O11" i="15"/>
  <c r="P11" i="15"/>
  <c r="N12" i="15"/>
  <c r="O12" i="15"/>
  <c r="P12" i="15"/>
  <c r="O1" i="15"/>
  <c r="K2" i="15"/>
  <c r="L2" i="15"/>
  <c r="M2" i="15"/>
  <c r="K3" i="15"/>
  <c r="L3" i="15"/>
  <c r="M3" i="15"/>
  <c r="K4" i="15"/>
  <c r="L4" i="15"/>
  <c r="M4" i="15"/>
  <c r="K5" i="15"/>
  <c r="L5" i="15"/>
  <c r="M5" i="15"/>
  <c r="K6" i="15"/>
  <c r="L6" i="15"/>
  <c r="M6" i="15"/>
  <c r="K7" i="15"/>
  <c r="L7" i="15"/>
  <c r="M7" i="15"/>
  <c r="K8" i="15"/>
  <c r="L8" i="15"/>
  <c r="M8" i="15"/>
  <c r="K9" i="15"/>
  <c r="L9" i="15"/>
  <c r="M9" i="15"/>
  <c r="K10" i="15"/>
  <c r="L10" i="15"/>
  <c r="M10" i="15"/>
  <c r="K11" i="15"/>
  <c r="L11" i="15"/>
  <c r="M11" i="15"/>
  <c r="K12" i="15"/>
  <c r="L12" i="15"/>
  <c r="M12" i="15"/>
  <c r="L1" i="15"/>
  <c r="H2" i="15"/>
  <c r="I2" i="15"/>
  <c r="J2" i="15"/>
  <c r="H3" i="15"/>
  <c r="I3" i="15"/>
  <c r="J3" i="15"/>
  <c r="H4" i="15"/>
  <c r="I4" i="15"/>
  <c r="J4" i="15"/>
  <c r="H5" i="15"/>
  <c r="I5" i="15"/>
  <c r="J5" i="15"/>
  <c r="H6" i="15"/>
  <c r="I6" i="15"/>
  <c r="J6" i="15"/>
  <c r="H7" i="15"/>
  <c r="I7" i="15"/>
  <c r="J7" i="15"/>
  <c r="H8" i="15"/>
  <c r="I8" i="15"/>
  <c r="J8" i="15"/>
  <c r="H9" i="15"/>
  <c r="I9" i="15"/>
  <c r="J9" i="15"/>
  <c r="H10" i="15"/>
  <c r="I10" i="15"/>
  <c r="J10" i="15"/>
  <c r="H11" i="15"/>
  <c r="I11" i="15"/>
  <c r="J11" i="15"/>
  <c r="H12" i="15"/>
  <c r="I12" i="15"/>
  <c r="J12" i="15"/>
  <c r="I1" i="15"/>
  <c r="E2" i="15"/>
  <c r="F2" i="15"/>
  <c r="G2" i="15"/>
  <c r="E3" i="15"/>
  <c r="F3" i="15"/>
  <c r="G3" i="15"/>
  <c r="E4" i="15"/>
  <c r="F4" i="15"/>
  <c r="G4" i="15"/>
  <c r="E5" i="15"/>
  <c r="F5" i="15"/>
  <c r="G5" i="15"/>
  <c r="E6" i="15"/>
  <c r="F6" i="15"/>
  <c r="G6" i="15"/>
  <c r="E7" i="15"/>
  <c r="F7" i="15"/>
  <c r="G7" i="15"/>
  <c r="E8" i="15"/>
  <c r="F8" i="15"/>
  <c r="G8" i="15"/>
  <c r="E9" i="15"/>
  <c r="F9" i="15"/>
  <c r="G9" i="15"/>
  <c r="E10" i="15"/>
  <c r="F10" i="15"/>
  <c r="G10" i="15"/>
  <c r="E11" i="15"/>
  <c r="F11" i="15"/>
  <c r="G11" i="15"/>
  <c r="E12" i="15"/>
  <c r="F12" i="15"/>
  <c r="G12" i="15"/>
  <c r="F1" i="15"/>
  <c r="C1" i="15"/>
  <c r="B2" i="15"/>
  <c r="C2" i="15"/>
  <c r="D2" i="15"/>
  <c r="B3" i="15"/>
  <c r="C3" i="15"/>
  <c r="D3" i="15"/>
  <c r="B4" i="15"/>
  <c r="C4" i="15"/>
  <c r="D4" i="15"/>
  <c r="B5" i="15"/>
  <c r="C5" i="15"/>
  <c r="D5" i="15"/>
  <c r="B6" i="15"/>
  <c r="C6" i="15"/>
  <c r="D6" i="15"/>
  <c r="B7" i="15"/>
  <c r="C7" i="15"/>
  <c r="D7" i="15"/>
  <c r="B8" i="15"/>
  <c r="C8" i="15"/>
  <c r="D8" i="15"/>
  <c r="B9" i="15"/>
  <c r="C9" i="15"/>
  <c r="D9" i="15"/>
  <c r="B10" i="15"/>
  <c r="C10" i="15"/>
  <c r="D10" i="15"/>
  <c r="B11" i="15"/>
  <c r="C11" i="15"/>
  <c r="D11" i="15"/>
  <c r="B12" i="15"/>
  <c r="C12" i="15"/>
  <c r="D12" i="15"/>
  <c r="A3" i="15"/>
  <c r="A4" i="15"/>
  <c r="A5" i="15"/>
  <c r="A6" i="15"/>
  <c r="A7" i="15"/>
  <c r="A8" i="15"/>
  <c r="A9" i="15"/>
  <c r="A10" i="15"/>
  <c r="A11" i="15"/>
  <c r="A12" i="15"/>
  <c r="D10" i="14"/>
  <c r="B10" i="14"/>
  <c r="C10" i="14" s="1"/>
  <c r="C9" i="14"/>
  <c r="B9" i="14" s="1"/>
  <c r="D8" i="14"/>
  <c r="C8" i="14"/>
  <c r="D7" i="14"/>
  <c r="C7" i="14"/>
  <c r="B7" i="14"/>
  <c r="C6" i="14"/>
  <c r="B6" i="14" s="1"/>
  <c r="D5" i="14"/>
  <c r="C5" i="14"/>
  <c r="B5" i="14"/>
  <c r="B4" i="14"/>
  <c r="C4" i="14" s="1"/>
  <c r="C3" i="14"/>
  <c r="C12" i="14" s="1"/>
  <c r="B3" i="14"/>
  <c r="B12" i="14" s="1"/>
  <c r="B8" i="8"/>
  <c r="B10" i="7"/>
  <c r="B8" i="7"/>
  <c r="D8" i="7" s="1"/>
  <c r="B3" i="7"/>
  <c r="B4" i="7"/>
  <c r="C5" i="7"/>
  <c r="C5" i="5"/>
  <c r="C5" i="1"/>
  <c r="B5" i="1"/>
  <c r="B4" i="1"/>
  <c r="B3" i="1"/>
  <c r="B10" i="1"/>
  <c r="B8" i="1"/>
  <c r="B10" i="5"/>
  <c r="B8" i="5"/>
  <c r="B4" i="5"/>
  <c r="B3" i="5"/>
  <c r="B8" i="4"/>
  <c r="B8" i="2"/>
  <c r="B4" i="4"/>
  <c r="C4" i="4" s="1"/>
  <c r="B3" i="4"/>
  <c r="C3" i="5"/>
  <c r="D10" i="8"/>
  <c r="B10" i="8"/>
  <c r="C10" i="8" s="1"/>
  <c r="C9" i="8"/>
  <c r="B9" i="8" s="1"/>
  <c r="D8" i="8"/>
  <c r="C8" i="8"/>
  <c r="D7" i="8"/>
  <c r="C7" i="8"/>
  <c r="B7" i="8"/>
  <c r="C6" i="8"/>
  <c r="B6" i="8" s="1"/>
  <c r="D5" i="8"/>
  <c r="C5" i="8"/>
  <c r="B5" i="8"/>
  <c r="B4" i="8"/>
  <c r="C4" i="8" s="1"/>
  <c r="D3" i="8"/>
  <c r="C3" i="8"/>
  <c r="C12" i="8" s="1"/>
  <c r="D10" i="7"/>
  <c r="C10" i="7"/>
  <c r="C9" i="7"/>
  <c r="B9" i="7" s="1"/>
  <c r="C8" i="7"/>
  <c r="D7" i="7"/>
  <c r="C7" i="7"/>
  <c r="B7" i="7"/>
  <c r="C6" i="7"/>
  <c r="B6" i="7" s="1"/>
  <c r="D5" i="7"/>
  <c r="B5" i="7"/>
  <c r="B12" i="7" s="1"/>
  <c r="C4" i="7"/>
  <c r="D3" i="7"/>
  <c r="C3" i="7"/>
  <c r="D10" i="6"/>
  <c r="B10" i="6"/>
  <c r="C10" i="6" s="1"/>
  <c r="C9" i="6"/>
  <c r="B9" i="6" s="1"/>
  <c r="D8" i="6"/>
  <c r="C8" i="6"/>
  <c r="D7" i="6"/>
  <c r="C7" i="6"/>
  <c r="B7" i="6"/>
  <c r="C6" i="6"/>
  <c r="B6" i="6" s="1"/>
  <c r="C5" i="6"/>
  <c r="D5" i="6" s="1"/>
  <c r="B5" i="6"/>
  <c r="B4" i="6"/>
  <c r="C4" i="6" s="1"/>
  <c r="D3" i="6"/>
  <c r="C3" i="6"/>
  <c r="D10" i="5"/>
  <c r="C10" i="5"/>
  <c r="C9" i="5"/>
  <c r="B9" i="5" s="1"/>
  <c r="D8" i="5"/>
  <c r="C8" i="5"/>
  <c r="D7" i="5"/>
  <c r="C7" i="5"/>
  <c r="B7" i="5"/>
  <c r="C6" i="5"/>
  <c r="B6" i="5" s="1"/>
  <c r="D5" i="5"/>
  <c r="B5" i="5"/>
  <c r="C4" i="5"/>
  <c r="D3" i="5"/>
  <c r="D10" i="4"/>
  <c r="B10" i="4"/>
  <c r="C10" i="4" s="1"/>
  <c r="C9" i="4"/>
  <c r="B9" i="4" s="1"/>
  <c r="D8" i="4"/>
  <c r="C8" i="4"/>
  <c r="D7" i="4"/>
  <c r="C7" i="4"/>
  <c r="B7" i="4" s="1"/>
  <c r="C6" i="4"/>
  <c r="B6" i="4" s="1"/>
  <c r="C5" i="4"/>
  <c r="D5" i="4" s="1"/>
  <c r="B5" i="4"/>
  <c r="D3" i="4"/>
  <c r="C3" i="4"/>
  <c r="D10" i="2"/>
  <c r="B10" i="2"/>
  <c r="C10" i="2" s="1"/>
  <c r="C9" i="2"/>
  <c r="B9" i="2" s="1"/>
  <c r="D8" i="2"/>
  <c r="C8" i="2"/>
  <c r="D7" i="2"/>
  <c r="C7" i="2"/>
  <c r="B7" i="2" s="1"/>
  <c r="C6" i="2"/>
  <c r="B6" i="2" s="1"/>
  <c r="C5" i="2"/>
  <c r="D5" i="2" s="1"/>
  <c r="B5" i="2"/>
  <c r="B4" i="2"/>
  <c r="C4" i="2" s="1"/>
  <c r="D3" i="2"/>
  <c r="C3" i="2"/>
  <c r="D10" i="1"/>
  <c r="C10" i="1"/>
  <c r="B9" i="1"/>
  <c r="D9" i="1"/>
  <c r="C9" i="1"/>
  <c r="D8" i="1"/>
  <c r="C8" i="1"/>
  <c r="B7" i="1"/>
  <c r="C7" i="1"/>
  <c r="D7" i="1" s="1"/>
  <c r="B6" i="1"/>
  <c r="C6" i="1"/>
  <c r="D6" i="1" s="1"/>
  <c r="D5" i="1"/>
  <c r="C4" i="1"/>
  <c r="D3" i="1"/>
  <c r="C3" i="1"/>
  <c r="D3" i="14" l="1"/>
  <c r="D6" i="14"/>
  <c r="D9" i="14"/>
  <c r="D12" i="1"/>
  <c r="C12" i="4"/>
  <c r="D6" i="8"/>
  <c r="D12" i="8" s="1"/>
  <c r="D9" i="8"/>
  <c r="B12" i="8"/>
  <c r="C12" i="7"/>
  <c r="D9" i="7"/>
  <c r="D6" i="7"/>
  <c r="D12" i="7" s="1"/>
  <c r="C12" i="6"/>
  <c r="D6" i="6"/>
  <c r="D12" i="6" s="1"/>
  <c r="D9" i="6"/>
  <c r="B12" i="6"/>
  <c r="C12" i="5"/>
  <c r="D6" i="5"/>
  <c r="D12" i="5" s="1"/>
  <c r="D9" i="5"/>
  <c r="B12" i="5"/>
  <c r="B12" i="4"/>
  <c r="D6" i="4"/>
  <c r="D12" i="4" s="1"/>
  <c r="D9" i="4"/>
  <c r="B12" i="2"/>
  <c r="C12" i="2"/>
  <c r="D6" i="2"/>
  <c r="D12" i="2" s="1"/>
  <c r="D9" i="2"/>
  <c r="C12" i="1"/>
  <c r="B12" i="1"/>
  <c r="D12" i="14" l="1"/>
</calcChain>
</file>

<file path=xl/sharedStrings.xml><?xml version="1.0" encoding="utf-8"?>
<sst xmlns="http://schemas.openxmlformats.org/spreadsheetml/2006/main" count="365" uniqueCount="34">
  <si>
    <t xml:space="preserve"> </t>
  </si>
  <si>
    <t>თვეში ანტისხეული</t>
  </si>
  <si>
    <t>თვეში PCR</t>
  </si>
  <si>
    <t>თვეში სწრაფი ანტიგენი</t>
  </si>
  <si>
    <t>%</t>
  </si>
  <si>
    <t>ცხელების და კოვიდის კლინიკების პაციენტები</t>
  </si>
  <si>
    <t xml:space="preserve">სიტუაციურად  სწრაფი ტესტი ანტისხეულებზე </t>
  </si>
  <si>
    <t>სხვა სტაციონარებში ცხელება და პნევმონია</t>
  </si>
  <si>
    <t>ცხელების და კოვიდის კლინიკების პერსონალი</t>
  </si>
  <si>
    <t>სასწრაფოს პერსონალი</t>
  </si>
  <si>
    <t>თავშესაფრები</t>
  </si>
  <si>
    <t>საკარანტინე სივრციდან გასვლისას</t>
  </si>
  <si>
    <t>საბაჟოს პერსონალი</t>
  </si>
  <si>
    <t xml:space="preserve">სხვა პრიორიტეტული ჯგუფები </t>
  </si>
  <si>
    <t>პოპულაციური კვლევა</t>
  </si>
  <si>
    <t>სულ</t>
  </si>
  <si>
    <t xml:space="preserve">პოლიმერაზულ ჯაჭვური რეაქცია PCR </t>
  </si>
  <si>
    <t>სწრაფი ტესტი ანტიგენზე</t>
  </si>
  <si>
    <t xml:space="preserve">სწრაფი ტესტი ანტიგენზე </t>
  </si>
  <si>
    <t>სწრაფი ტესტი ანტისხეულზე</t>
  </si>
  <si>
    <t>პოლიმერაზულ ჯაჭვური რეაქცია</t>
  </si>
  <si>
    <t>მაისი</t>
  </si>
  <si>
    <t>ტესტი</t>
  </si>
  <si>
    <t>ივნისი</t>
  </si>
  <si>
    <t>ივლისი</t>
  </si>
  <si>
    <t>აგვისტო</t>
  </si>
  <si>
    <t>სექტემბერი</t>
  </si>
  <si>
    <t>ოქტომბერი</t>
  </si>
  <si>
    <t>ნოემბერი</t>
  </si>
  <si>
    <t>დეკემბერი</t>
  </si>
  <si>
    <t>PCR</t>
  </si>
  <si>
    <t>ანტისხეულები</t>
  </si>
  <si>
    <t>ანტიგენი</t>
  </si>
  <si>
    <t xml:space="preserve">ქვეყნის მოსახლეობა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</si>
</sst>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Sylfaen"/>
      <family val="1"/>
    </font>
    <font>
      <b/>
      <sz val="11"/>
      <color theme="1"/>
      <name val="Sylfaen"/>
      <family val="1"/>
    </font>
    <font>
      <b/>
      <sz val="10"/>
      <color theme="1"/>
      <name val="Sylfaen"/>
      <family val="1"/>
    </font>
    <font>
      <sz val="10"/>
      <color theme="1"/>
      <name val="Sylfaen"/>
      <family val="1"/>
    </font>
  </fonts>
  <fills count="7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5" fillId="0" borderId="0" xfId="0" applyFont="1"/>
    <xf numFmtId="1" fontId="5" fillId="0" borderId="0" xfId="0" applyNumberFormat="1" applyFont="1"/>
    <xf numFmtId="0" fontId="4" fillId="2" borderId="0" xfId="0" applyFont="1" applyFill="1" applyAlignment="1">
      <alignment horizontal="center" wrapText="1"/>
    </xf>
    <xf numFmtId="0" fontId="5" fillId="4" borderId="0" xfId="0" applyFont="1" applyFill="1" applyAlignment="1">
      <alignment wrapText="1"/>
    </xf>
    <xf numFmtId="0" fontId="5" fillId="4" borderId="0" xfId="0" applyFont="1" applyFill="1"/>
    <xf numFmtId="9" fontId="5" fillId="4" borderId="0" xfId="0" applyNumberFormat="1" applyFont="1" applyFill="1" applyAlignment="1">
      <alignment wrapText="1"/>
    </xf>
    <xf numFmtId="9" fontId="5" fillId="4" borderId="0" xfId="0" applyNumberFormat="1" applyFont="1" applyFill="1"/>
    <xf numFmtId="0" fontId="5" fillId="5" borderId="0" xfId="0" applyFont="1" applyFill="1" applyAlignment="1">
      <alignment horizontal="center" wrapText="1"/>
    </xf>
    <xf numFmtId="0" fontId="4" fillId="2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1" fontId="3" fillId="0" borderId="0" xfId="0" applyNumberFormat="1" applyFont="1"/>
    <xf numFmtId="43" fontId="2" fillId="6" borderId="0" xfId="1" applyFont="1" applyFill="1" applyAlignment="1">
      <alignment horizontal="left" indent="1"/>
    </xf>
    <xf numFmtId="0" fontId="3" fillId="0" borderId="0" xfId="0" applyFont="1" applyAlignment="1">
      <alignment horizontal="center" vertical="center" wrapText="1"/>
    </xf>
    <xf numFmtId="43" fontId="2" fillId="2" borderId="0" xfId="1" applyFont="1" applyFill="1"/>
    <xf numFmtId="0" fontId="2" fillId="3" borderId="0" xfId="0" applyFont="1" applyFill="1" applyAlignment="1">
      <alignment wrapText="1"/>
    </xf>
    <xf numFmtId="0" fontId="2" fillId="3" borderId="0" xfId="0" applyFont="1" applyFill="1" applyAlignment="1">
      <alignment horizont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2"/>
  <sheetViews>
    <sheetView tabSelected="1" workbookViewId="0">
      <selection activeCell="Z15" sqref="Z15"/>
    </sheetView>
  </sheetViews>
  <sheetFormatPr defaultRowHeight="15" x14ac:dyDescent="0.25"/>
  <cols>
    <col min="1" max="1" width="38.28515625" customWidth="1"/>
    <col min="2" max="2" width="12.42578125" customWidth="1"/>
    <col min="3" max="3" width="13.28515625" customWidth="1"/>
    <col min="4" max="20" width="11.5703125" bestFit="1" customWidth="1"/>
    <col min="21" max="21" width="16.42578125" customWidth="1"/>
    <col min="22" max="25" width="11.5703125" bestFit="1" customWidth="1"/>
    <col min="26" max="26" width="14.140625" bestFit="1" customWidth="1"/>
    <col min="27" max="27" width="16.7109375" customWidth="1"/>
    <col min="28" max="28" width="14.140625" bestFit="1" customWidth="1"/>
  </cols>
  <sheetData>
    <row r="1" spans="1:28" x14ac:dyDescent="0.25">
      <c r="A1" s="1"/>
      <c r="B1" s="1"/>
      <c r="C1" s="1" t="str">
        <f>'მაისი (2)'!C1:F12</f>
        <v>მაისი</v>
      </c>
      <c r="D1" s="1"/>
      <c r="E1" s="1"/>
      <c r="F1" s="1" t="str">
        <f>'ივნისი (2)'!C1</f>
        <v>ივნისი</v>
      </c>
      <c r="G1" s="1"/>
      <c r="H1" s="1"/>
      <c r="I1" s="1" t="str">
        <f>'ივლისი (2)'!C1</f>
        <v>ივლისი</v>
      </c>
      <c r="J1" s="1"/>
      <c r="K1" s="1"/>
      <c r="L1" s="1" t="str">
        <f>აგვისტო!C1</f>
        <v>აგვისტო</v>
      </c>
      <c r="M1" s="1"/>
      <c r="N1" s="1"/>
      <c r="O1" s="1" t="str">
        <f>'სექტემბერი (2)'!C1</f>
        <v>სექტემბერი</v>
      </c>
      <c r="P1" s="1"/>
      <c r="Q1" s="1"/>
      <c r="R1" s="1" t="str">
        <f>ოქტომბერი!C1</f>
        <v>ოქტომბერი</v>
      </c>
      <c r="S1" s="1"/>
      <c r="T1" s="1"/>
      <c r="U1" s="1" t="str">
        <f>'ნოემბერი (3)'!C1</f>
        <v>ნოემბერი</v>
      </c>
      <c r="V1" s="1"/>
      <c r="W1" s="1"/>
      <c r="X1" s="1" t="str">
        <f>დეკემბერი!C1</f>
        <v>დეკემბერი</v>
      </c>
      <c r="Y1" s="1"/>
      <c r="Z1" s="1"/>
      <c r="AA1" s="1" t="s">
        <v>15</v>
      </c>
      <c r="AB1" s="1"/>
    </row>
    <row r="2" spans="1:28" ht="45" x14ac:dyDescent="0.25">
      <c r="A2" s="15" t="s">
        <v>33</v>
      </c>
      <c r="B2" s="17" t="str">
        <f>'მაისი (2)'!B2:E13</f>
        <v>თვეში PCR</v>
      </c>
      <c r="C2" s="17" t="str">
        <f>'მაისი (2)'!C2:F13</f>
        <v>თვეში ანტისხეული</v>
      </c>
      <c r="D2" s="17" t="str">
        <f>'მაისი (2)'!D2:G13</f>
        <v>თვეში სწრაფი ანტიგენი</v>
      </c>
      <c r="E2" s="17" t="str">
        <f>'ივნისი (2)'!B2</f>
        <v>თვეში PCR</v>
      </c>
      <c r="F2" s="17" t="str">
        <f>'ივნისი (2)'!C2</f>
        <v>თვეში ანტისხეული</v>
      </c>
      <c r="G2" s="17" t="str">
        <f>'ივნისი (2)'!D2</f>
        <v>თვეში სწრაფი ანტიგენი</v>
      </c>
      <c r="H2" s="17" t="str">
        <f>'ივლისი (2)'!B2</f>
        <v>თვეში PCR</v>
      </c>
      <c r="I2" s="17" t="str">
        <f>'ივლისი (2)'!C2</f>
        <v>თვეში ანტისხეული</v>
      </c>
      <c r="J2" s="17" t="str">
        <f>'ივლისი (2)'!D2</f>
        <v>თვეში სწრაფი ანტიგენი</v>
      </c>
      <c r="K2" s="17" t="str">
        <f>აგვისტო!B2</f>
        <v>თვეში PCR</v>
      </c>
      <c r="L2" s="17" t="str">
        <f>აგვისტო!C2</f>
        <v>თვეში ანტისხეული</v>
      </c>
      <c r="M2" s="17" t="str">
        <f>აგვისტო!D2</f>
        <v>თვეში სწრაფი ანტიგენი</v>
      </c>
      <c r="N2" s="17" t="str">
        <f>'სექტემბერი (2)'!B2</f>
        <v>თვეში PCR</v>
      </c>
      <c r="O2" s="17" t="str">
        <f>'სექტემბერი (2)'!C2</f>
        <v>თვეში ანტისხეული</v>
      </c>
      <c r="P2" s="17" t="str">
        <f>'სექტემბერი (2)'!D2</f>
        <v>თვეში სწრაფი ანტიგენი</v>
      </c>
      <c r="Q2" s="17" t="str">
        <f>ოქტომბერი!B2</f>
        <v>თვეში PCR</v>
      </c>
      <c r="R2" s="17" t="str">
        <f>ოქტომბერი!C2</f>
        <v>თვეში ანტისხეული</v>
      </c>
      <c r="S2" s="17" t="str">
        <f>ოქტომბერი!D2</f>
        <v>თვეში სწრაფი ანტიგენი</v>
      </c>
      <c r="T2" s="17" t="str">
        <f>'ნოემბერი (3)'!B2</f>
        <v>თვეში PCR</v>
      </c>
      <c r="U2" s="17" t="str">
        <f>'ნოემბერი (3)'!C2</f>
        <v>თვეში ანტისხეული</v>
      </c>
      <c r="V2" s="17" t="str">
        <f>'ნოემბერი (3)'!D2</f>
        <v>თვეში სწრაფი ანტიგენი</v>
      </c>
      <c r="W2" s="17" t="str">
        <f>დეკემბერი!B2</f>
        <v>თვეში PCR</v>
      </c>
      <c r="X2" s="17" t="str">
        <f>დეკემბერი!C2</f>
        <v>თვეში ანტისხეული</v>
      </c>
      <c r="Y2" s="17" t="str">
        <f>დეკემბერი!D2</f>
        <v>თვეში სწრაფი ანტიგენი</v>
      </c>
      <c r="Z2" s="18" t="s">
        <v>30</v>
      </c>
      <c r="AA2" s="18" t="s">
        <v>31</v>
      </c>
      <c r="AB2" s="18" t="s">
        <v>32</v>
      </c>
    </row>
    <row r="3" spans="1:28" ht="30" x14ac:dyDescent="0.25">
      <c r="A3" s="2" t="str">
        <f>'მაისი (2)'!A3:D14</f>
        <v>ცხელების და კოვიდის კლინიკების პაციენტები</v>
      </c>
      <c r="B3" s="1">
        <f>'მაისი (2)'!B3:E14</f>
        <v>6000</v>
      </c>
      <c r="C3" s="1">
        <f>'მაისი (2)'!C3:F14</f>
        <v>600</v>
      </c>
      <c r="D3" s="1">
        <f>'მაისი (2)'!D3:G14</f>
        <v>0</v>
      </c>
      <c r="E3" s="1">
        <f>'ივნისი (2)'!B3</f>
        <v>4500</v>
      </c>
      <c r="F3" s="1">
        <f>'ივნისი (2)'!C3</f>
        <v>450</v>
      </c>
      <c r="G3" s="1">
        <f>'ივნისი (2)'!D3</f>
        <v>0</v>
      </c>
      <c r="H3" s="1">
        <f>'ივლისი (2)'!B3</f>
        <v>3000</v>
      </c>
      <c r="I3" s="1">
        <f>'ივლისი (2)'!C3</f>
        <v>300</v>
      </c>
      <c r="J3" s="1">
        <f>'ივლისი (2)'!D3</f>
        <v>0</v>
      </c>
      <c r="K3" s="1">
        <f>აგვისტო!B3</f>
        <v>3000</v>
      </c>
      <c r="L3" s="1">
        <f>აგვისტო!C3</f>
        <v>300</v>
      </c>
      <c r="M3" s="1">
        <f>აგვისტო!D3</f>
        <v>0</v>
      </c>
      <c r="N3" s="1">
        <f>'სექტემბერი (2)'!B3</f>
        <v>4500</v>
      </c>
      <c r="O3" s="1">
        <f>'სექტემბერი (2)'!C3</f>
        <v>450</v>
      </c>
      <c r="P3" s="1">
        <f>'სექტემბერი (2)'!D3</f>
        <v>0</v>
      </c>
      <c r="Q3" s="1">
        <f>ოქტომბერი!B3</f>
        <v>6000</v>
      </c>
      <c r="R3" s="1">
        <f>ოქტომბერი!C3</f>
        <v>600</v>
      </c>
      <c r="S3" s="1">
        <f>ოქტომბერი!D3</f>
        <v>0</v>
      </c>
      <c r="T3" s="1">
        <f>'ნოემბერი (3)'!B3</f>
        <v>6000</v>
      </c>
      <c r="U3" s="1">
        <f>'ნოემბერი (3)'!C3</f>
        <v>600</v>
      </c>
      <c r="V3" s="1">
        <f>'ნოემბერი (3)'!D3</f>
        <v>0</v>
      </c>
      <c r="W3" s="1">
        <f>დეკემბერი!B3</f>
        <v>6000</v>
      </c>
      <c r="X3" s="1">
        <f>დეკემბერი!C3</f>
        <v>600</v>
      </c>
      <c r="Y3" s="1">
        <f>დეკემბერი!D3</f>
        <v>0</v>
      </c>
      <c r="Z3" s="1">
        <f>B3+E3+H3+K3+N3+Q3+T3+W3</f>
        <v>39000</v>
      </c>
      <c r="AA3" s="1">
        <f>C3+F3+I3+L3+O3+R3+U3+X3</f>
        <v>3900</v>
      </c>
      <c r="AB3" s="1">
        <f>D3+G3+J3+M3+P3+S3+V3+Y3</f>
        <v>0</v>
      </c>
    </row>
    <row r="4" spans="1:28" ht="30" x14ac:dyDescent="0.25">
      <c r="A4" s="2" t="str">
        <f>'მაისი (2)'!A4:D15</f>
        <v>სხვა სტაციონარებში ცხელება და პნევმონია</v>
      </c>
      <c r="B4" s="1">
        <f>'მაისი (2)'!B4:E15</f>
        <v>6000</v>
      </c>
      <c r="C4" s="1">
        <f>'მაისი (2)'!C4:F15</f>
        <v>600</v>
      </c>
      <c r="D4" s="1">
        <f>'მაისი (2)'!D4:G15</f>
        <v>0</v>
      </c>
      <c r="E4" s="1">
        <f>'ივნისი (2)'!B4</f>
        <v>4500</v>
      </c>
      <c r="F4" s="1">
        <f>'ივნისი (2)'!C4</f>
        <v>450</v>
      </c>
      <c r="G4" s="1">
        <f>'ივნისი (2)'!D4</f>
        <v>0</v>
      </c>
      <c r="H4" s="1">
        <f>'ივლისი (2)'!B4</f>
        <v>4500</v>
      </c>
      <c r="I4" s="1">
        <f>'ივლისი (2)'!C4</f>
        <v>450</v>
      </c>
      <c r="J4" s="1">
        <f>'ივლისი (2)'!D4</f>
        <v>0</v>
      </c>
      <c r="K4" s="1">
        <f>აგვისტო!B4</f>
        <v>3000</v>
      </c>
      <c r="L4" s="1">
        <f>აგვისტო!C4</f>
        <v>300</v>
      </c>
      <c r="M4" s="1">
        <f>აგვისტო!D4</f>
        <v>0</v>
      </c>
      <c r="N4" s="1">
        <f>'სექტემბერი (2)'!B4</f>
        <v>4500</v>
      </c>
      <c r="O4" s="1">
        <f>'სექტემბერი (2)'!C4</f>
        <v>450</v>
      </c>
      <c r="P4" s="1">
        <f>'სექტემბერი (2)'!D4</f>
        <v>0</v>
      </c>
      <c r="Q4" s="1">
        <f>ოქტომბერი!B4</f>
        <v>6000</v>
      </c>
      <c r="R4" s="1">
        <f>ოქტომბერი!C4</f>
        <v>600</v>
      </c>
      <c r="S4" s="1">
        <f>ოქტომბერი!D4</f>
        <v>0</v>
      </c>
      <c r="T4" s="1">
        <f>'ნოემბერი (3)'!B4</f>
        <v>6000</v>
      </c>
      <c r="U4" s="1">
        <f>'ნოემბერი (3)'!C4</f>
        <v>600</v>
      </c>
      <c r="V4" s="1">
        <f>'ნოემბერი (3)'!D4</f>
        <v>0</v>
      </c>
      <c r="W4" s="1">
        <f>დეკემბერი!B4</f>
        <v>6000</v>
      </c>
      <c r="X4" s="1">
        <f>დეკემბერი!C4</f>
        <v>600</v>
      </c>
      <c r="Y4" s="1">
        <f>დეკემბერი!D4</f>
        <v>0</v>
      </c>
      <c r="Z4" s="1">
        <f t="shared" ref="Z4:Z12" si="0">B4+E4+H4+K4+N4+Q4+T4+W4</f>
        <v>40500</v>
      </c>
      <c r="AA4" s="1">
        <f t="shared" ref="AA4:AA12" si="1">C4+F4+I4+L4+O4+R4+U4+X4</f>
        <v>4050</v>
      </c>
      <c r="AB4" s="1">
        <f t="shared" ref="AB4:AB12" si="2">D4+G4+J4+M4+P4+S4+V4+Y4</f>
        <v>0</v>
      </c>
    </row>
    <row r="5" spans="1:28" ht="30" x14ac:dyDescent="0.25">
      <c r="A5" s="2" t="str">
        <f>'მაისი (2)'!A5:D16</f>
        <v>ცხელების და კოვიდის კლინიკების პერსონალი</v>
      </c>
      <c r="B5" s="1">
        <f>'მაისი (2)'!B5:E16</f>
        <v>1109.0999999999999</v>
      </c>
      <c r="C5" s="1">
        <f>'მაისი (2)'!C5:F16</f>
        <v>7394</v>
      </c>
      <c r="D5" s="1">
        <f>'მაისი (2)'!D5:G16</f>
        <v>7394</v>
      </c>
      <c r="E5" s="1">
        <f>'ივნისი (2)'!B5</f>
        <v>1109.0999999999999</v>
      </c>
      <c r="F5" s="1">
        <f>'ივნისი (2)'!C5</f>
        <v>7394</v>
      </c>
      <c r="G5" s="1">
        <f>'ივნისი (2)'!D5</f>
        <v>7394</v>
      </c>
      <c r="H5" s="1">
        <f>'ივლისი (2)'!B5</f>
        <v>554.54999999999995</v>
      </c>
      <c r="I5" s="1">
        <f>'ივლისი (2)'!C5</f>
        <v>3697</v>
      </c>
      <c r="J5" s="1">
        <f>'ივლისი (2)'!D5</f>
        <v>3697</v>
      </c>
      <c r="K5" s="1">
        <f>აგვისტო!B5</f>
        <v>554.54999999999995</v>
      </c>
      <c r="L5" s="1">
        <f>აგვისტო!C5</f>
        <v>3697</v>
      </c>
      <c r="M5" s="1">
        <f>აგვისტო!D5</f>
        <v>3697</v>
      </c>
      <c r="N5" s="1">
        <f>'სექტემბერი (2)'!B5</f>
        <v>554.54999999999995</v>
      </c>
      <c r="O5" s="1">
        <f>'სექტემბერი (2)'!C5</f>
        <v>3697</v>
      </c>
      <c r="P5" s="1">
        <f>'სექტემბერი (2)'!D5</f>
        <v>3697</v>
      </c>
      <c r="Q5" s="1">
        <f>ოქტომბერი!B5</f>
        <v>1109.0999999999999</v>
      </c>
      <c r="R5" s="1">
        <f>ოქტომბერი!C5</f>
        <v>7394</v>
      </c>
      <c r="S5" s="1">
        <f>ოქტომბერი!D5</f>
        <v>7394</v>
      </c>
      <c r="T5" s="1">
        <f>'ნოემბერი (3)'!B5</f>
        <v>1109.0999999999999</v>
      </c>
      <c r="U5" s="1">
        <f>'ნოემბერი (3)'!C5</f>
        <v>7394</v>
      </c>
      <c r="V5" s="1">
        <f>'ნოემბერი (3)'!D5</f>
        <v>7394</v>
      </c>
      <c r="W5" s="1">
        <f>დეკემბერი!B5</f>
        <v>1109.0999999999999</v>
      </c>
      <c r="X5" s="1">
        <f>დეკემბერი!C5</f>
        <v>7394</v>
      </c>
      <c r="Y5" s="1">
        <f>დეკემბერი!D5</f>
        <v>7394</v>
      </c>
      <c r="Z5" s="1">
        <f t="shared" si="0"/>
        <v>7209.1500000000015</v>
      </c>
      <c r="AA5" s="1">
        <f t="shared" si="1"/>
        <v>48061</v>
      </c>
      <c r="AB5" s="1">
        <f t="shared" si="2"/>
        <v>48061</v>
      </c>
    </row>
    <row r="6" spans="1:28" x14ac:dyDescent="0.25">
      <c r="A6" s="2" t="str">
        <f>'მაისი (2)'!A6:D17</f>
        <v>სასწრაფოს პერსონალი</v>
      </c>
      <c r="B6" s="1">
        <f>'მაისი (2)'!B6:E17</f>
        <v>1350</v>
      </c>
      <c r="C6" s="1">
        <f>'მაისი (2)'!C6:F17</f>
        <v>9000</v>
      </c>
      <c r="D6" s="1">
        <f>'მაისი (2)'!D6:G17</f>
        <v>9000</v>
      </c>
      <c r="E6" s="1">
        <f>'ივნისი (2)'!B6</f>
        <v>1350</v>
      </c>
      <c r="F6" s="1">
        <f>'ივნისი (2)'!C6</f>
        <v>9000</v>
      </c>
      <c r="G6" s="1">
        <f>'ივნისი (2)'!D6</f>
        <v>9000</v>
      </c>
      <c r="H6" s="1">
        <f>'ივლისი (2)'!B6</f>
        <v>1350</v>
      </c>
      <c r="I6" s="1">
        <f>'ივლისი (2)'!C6</f>
        <v>9000</v>
      </c>
      <c r="J6" s="1">
        <f>'ივლისი (2)'!D6</f>
        <v>9000</v>
      </c>
      <c r="K6" s="1">
        <f>აგვისტო!B6</f>
        <v>1350</v>
      </c>
      <c r="L6" s="1">
        <f>აგვისტო!C6</f>
        <v>9000</v>
      </c>
      <c r="M6" s="1">
        <f>აგვისტო!D6</f>
        <v>9000</v>
      </c>
      <c r="N6" s="1">
        <f>'სექტემბერი (2)'!B6</f>
        <v>1350</v>
      </c>
      <c r="O6" s="1">
        <f>'სექტემბერი (2)'!C6</f>
        <v>9000</v>
      </c>
      <c r="P6" s="1">
        <f>'სექტემბერი (2)'!D6</f>
        <v>9000</v>
      </c>
      <c r="Q6" s="1">
        <f>ოქტომბერი!B6</f>
        <v>1350</v>
      </c>
      <c r="R6" s="1">
        <f>ოქტომბერი!C6</f>
        <v>9000</v>
      </c>
      <c r="S6" s="1">
        <f>ოქტომბერი!D6</f>
        <v>9000</v>
      </c>
      <c r="T6" s="1">
        <f>'ნოემბერი (3)'!B6</f>
        <v>1350</v>
      </c>
      <c r="U6" s="1">
        <f>'ნოემბერი (3)'!C6</f>
        <v>9000</v>
      </c>
      <c r="V6" s="1">
        <f>'ნოემბერი (3)'!D6</f>
        <v>9000</v>
      </c>
      <c r="W6" s="1">
        <f>დეკემბერი!B6</f>
        <v>1350</v>
      </c>
      <c r="X6" s="1">
        <f>დეკემბერი!C6</f>
        <v>9000</v>
      </c>
      <c r="Y6" s="1">
        <f>დეკემბერი!D6</f>
        <v>9000</v>
      </c>
      <c r="Z6" s="1">
        <f t="shared" si="0"/>
        <v>10800</v>
      </c>
      <c r="AA6" s="1">
        <f t="shared" si="1"/>
        <v>72000</v>
      </c>
      <c r="AB6" s="1">
        <f t="shared" si="2"/>
        <v>72000</v>
      </c>
    </row>
    <row r="7" spans="1:28" x14ac:dyDescent="0.25">
      <c r="A7" s="2" t="str">
        <f>'მაისი (2)'!A7:D18</f>
        <v>თავშესაფრები</v>
      </c>
      <c r="B7" s="1">
        <f>'მაისი (2)'!B7:E18</f>
        <v>402.8</v>
      </c>
      <c r="C7" s="1">
        <f>'მაისი (2)'!C7:F18</f>
        <v>2014</v>
      </c>
      <c r="D7" s="1">
        <f>'მაისი (2)'!D7:G18</f>
        <v>2014</v>
      </c>
      <c r="E7" s="1">
        <f>'ივნისი (2)'!B7</f>
        <v>402.8</v>
      </c>
      <c r="F7" s="1">
        <f>'ივნისი (2)'!C7</f>
        <v>2014</v>
      </c>
      <c r="G7" s="1">
        <f>'ივნისი (2)'!D7</f>
        <v>2014</v>
      </c>
      <c r="H7" s="1">
        <f>'ივლისი (2)'!B7</f>
        <v>402.8</v>
      </c>
      <c r="I7" s="1">
        <f>'ივლისი (2)'!C7</f>
        <v>2014</v>
      </c>
      <c r="J7" s="1">
        <f>'ივლისი (2)'!D7</f>
        <v>2014</v>
      </c>
      <c r="K7" s="1">
        <f>აგვისტო!B7</f>
        <v>402.8</v>
      </c>
      <c r="L7" s="1">
        <f>აგვისტო!C7</f>
        <v>2014</v>
      </c>
      <c r="M7" s="1">
        <f>აგვისტო!D7</f>
        <v>2014</v>
      </c>
      <c r="N7" s="1">
        <f>'სექტემბერი (2)'!B7</f>
        <v>402.8</v>
      </c>
      <c r="O7" s="1">
        <f>'სექტემბერი (2)'!C7</f>
        <v>2014</v>
      </c>
      <c r="P7" s="1">
        <f>'სექტემბერი (2)'!D7</f>
        <v>2014</v>
      </c>
      <c r="Q7" s="1">
        <f>ოქტომბერი!B7</f>
        <v>402.8</v>
      </c>
      <c r="R7" s="1">
        <f>ოქტომბერი!C7</f>
        <v>2014</v>
      </c>
      <c r="S7" s="1">
        <f>ოქტომბერი!D7</f>
        <v>2014</v>
      </c>
      <c r="T7" s="1">
        <f>'ნოემბერი (3)'!B7</f>
        <v>402.8</v>
      </c>
      <c r="U7" s="1">
        <f>'ნოემბერი (3)'!C7</f>
        <v>2014</v>
      </c>
      <c r="V7" s="1">
        <f>'ნოემბერი (3)'!D7</f>
        <v>2014</v>
      </c>
      <c r="W7" s="1">
        <f>დეკემბერი!B7</f>
        <v>402.8</v>
      </c>
      <c r="X7" s="1">
        <f>დეკემბერი!C7</f>
        <v>2014</v>
      </c>
      <c r="Y7" s="1">
        <f>დეკემბერი!D7</f>
        <v>2014</v>
      </c>
      <c r="Z7" s="1">
        <f t="shared" si="0"/>
        <v>3222.4000000000005</v>
      </c>
      <c r="AA7" s="1">
        <f t="shared" si="1"/>
        <v>16112</v>
      </c>
      <c r="AB7" s="1">
        <f t="shared" si="2"/>
        <v>16112</v>
      </c>
    </row>
    <row r="8" spans="1:28" x14ac:dyDescent="0.25">
      <c r="A8" s="2" t="str">
        <f>'მაისი (2)'!A8:D19</f>
        <v>საკარანტინე სივრციდან გასვლისას</v>
      </c>
      <c r="B8" s="1">
        <f>'მაისი (2)'!B8:E19</f>
        <v>5550</v>
      </c>
      <c r="C8" s="1">
        <f>'მაისი (2)'!C8:F19</f>
        <v>832.5</v>
      </c>
      <c r="D8" s="1">
        <f>'მაისი (2)'!D8:G19</f>
        <v>0</v>
      </c>
      <c r="E8" s="1">
        <f>'ივნისი (2)'!B8</f>
        <v>4500</v>
      </c>
      <c r="F8" s="1">
        <f>'ივნისი (2)'!C8</f>
        <v>675</v>
      </c>
      <c r="G8" s="1">
        <f>'ივნისი (2)'!D8</f>
        <v>0</v>
      </c>
      <c r="H8" s="1">
        <f>'ივლისი (2)'!B8</f>
        <v>1500</v>
      </c>
      <c r="I8" s="1">
        <f>'ივლისი (2)'!C8</f>
        <v>225</v>
      </c>
      <c r="J8" s="1">
        <f>'ივლისი (2)'!D8</f>
        <v>0</v>
      </c>
      <c r="K8" s="1">
        <f>აგვისტო!B8</f>
        <v>1500</v>
      </c>
      <c r="L8" s="1">
        <f>აგვისტო!C8</f>
        <v>225</v>
      </c>
      <c r="M8" s="1">
        <f>აგვისტო!D8</f>
        <v>0</v>
      </c>
      <c r="N8" s="1">
        <f>'სექტემბერი (2)'!B8</f>
        <v>900</v>
      </c>
      <c r="O8" s="1">
        <f>'სექტემბერი (2)'!C8</f>
        <v>135</v>
      </c>
      <c r="P8" s="1">
        <f>'სექტემბერი (2)'!D8</f>
        <v>0</v>
      </c>
      <c r="Q8" s="1">
        <f>ოქტომბერი!B8</f>
        <v>5550</v>
      </c>
      <c r="R8" s="1">
        <f>ოქტომბერი!C8</f>
        <v>832.5</v>
      </c>
      <c r="S8" s="1">
        <f>ოქტომბერი!D8</f>
        <v>0</v>
      </c>
      <c r="T8" s="1">
        <f>'ნოემბერი (3)'!B8</f>
        <v>5550</v>
      </c>
      <c r="U8" s="1">
        <f>'ნოემბერი (3)'!C8</f>
        <v>832.5</v>
      </c>
      <c r="V8" s="1">
        <f>'ნოემბერი (3)'!D8</f>
        <v>0</v>
      </c>
      <c r="W8" s="1">
        <f>დეკემბერი!B8</f>
        <v>1500</v>
      </c>
      <c r="X8" s="1">
        <f>დეკემბერი!C8</f>
        <v>225</v>
      </c>
      <c r="Y8" s="1">
        <f>დეკემბერი!D8</f>
        <v>0</v>
      </c>
      <c r="Z8" s="1">
        <f t="shared" si="0"/>
        <v>26550</v>
      </c>
      <c r="AA8" s="1">
        <f t="shared" si="1"/>
        <v>3982.5</v>
      </c>
      <c r="AB8" s="1">
        <f t="shared" si="2"/>
        <v>0</v>
      </c>
    </row>
    <row r="9" spans="1:28" x14ac:dyDescent="0.25">
      <c r="A9" s="2" t="str">
        <f>'მაისი (2)'!A9:D20</f>
        <v>საბაჟოს პერსონალი</v>
      </c>
      <c r="B9" s="1">
        <f>'მაისი (2)'!B9:E20</f>
        <v>105</v>
      </c>
      <c r="C9" s="1">
        <f>'მაისი (2)'!C9:F20</f>
        <v>700</v>
      </c>
      <c r="D9" s="1">
        <f>'მაისი (2)'!D9:G20</f>
        <v>700</v>
      </c>
      <c r="E9" s="1">
        <f>'ივნისი (2)'!B9</f>
        <v>105</v>
      </c>
      <c r="F9" s="1">
        <f>'ივნისი (2)'!C9</f>
        <v>700</v>
      </c>
      <c r="G9" s="1">
        <f>'ივნისი (2)'!D9</f>
        <v>700</v>
      </c>
      <c r="H9" s="1">
        <f>'ივლისი (2)'!B9</f>
        <v>105</v>
      </c>
      <c r="I9" s="1">
        <f>'ივლისი (2)'!C9</f>
        <v>700</v>
      </c>
      <c r="J9" s="1">
        <f>'ივლისი (2)'!D9</f>
        <v>700</v>
      </c>
      <c r="K9" s="1">
        <f>აგვისტო!B9</f>
        <v>105</v>
      </c>
      <c r="L9" s="1">
        <f>აგვისტო!C9</f>
        <v>700</v>
      </c>
      <c r="M9" s="1">
        <f>აგვისტო!D9</f>
        <v>700</v>
      </c>
      <c r="N9" s="1">
        <f>'სექტემბერი (2)'!B9</f>
        <v>105</v>
      </c>
      <c r="O9" s="1">
        <f>'სექტემბერი (2)'!C9</f>
        <v>700</v>
      </c>
      <c r="P9" s="1">
        <f>'სექტემბერი (2)'!D9</f>
        <v>700</v>
      </c>
      <c r="Q9" s="1">
        <f>ოქტომბერი!B9</f>
        <v>105</v>
      </c>
      <c r="R9" s="1">
        <f>ოქტომბერი!C9</f>
        <v>700</v>
      </c>
      <c r="S9" s="1">
        <f>ოქტომბერი!D9</f>
        <v>700</v>
      </c>
      <c r="T9" s="1">
        <f>'ნოემბერი (3)'!B9</f>
        <v>105</v>
      </c>
      <c r="U9" s="1">
        <f>'ნოემბერი (3)'!C9</f>
        <v>700</v>
      </c>
      <c r="V9" s="1">
        <f>'ნოემბერი (3)'!D9</f>
        <v>700</v>
      </c>
      <c r="W9" s="1">
        <f>დეკემბერი!B9</f>
        <v>105</v>
      </c>
      <c r="X9" s="1">
        <f>დეკემბერი!C9</f>
        <v>700</v>
      </c>
      <c r="Y9" s="1">
        <f>დეკემბერი!D9</f>
        <v>700</v>
      </c>
      <c r="Z9" s="1">
        <f t="shared" si="0"/>
        <v>840</v>
      </c>
      <c r="AA9" s="1">
        <f t="shared" si="1"/>
        <v>5600</v>
      </c>
      <c r="AB9" s="1">
        <f t="shared" si="2"/>
        <v>5600</v>
      </c>
    </row>
    <row r="10" spans="1:28" x14ac:dyDescent="0.25">
      <c r="A10" s="2" t="str">
        <f>'მაისი (2)'!A10:D21</f>
        <v xml:space="preserve">სხვა პრიორიტეტული ჯგუფები </v>
      </c>
      <c r="B10" s="1">
        <f>'მაისი (2)'!B10:E21</f>
        <v>15000</v>
      </c>
      <c r="C10" s="1">
        <f>'მაისი (2)'!C10:F21</f>
        <v>3000</v>
      </c>
      <c r="D10" s="1">
        <f>'მაისი (2)'!D10:G21</f>
        <v>1500</v>
      </c>
      <c r="E10" s="1">
        <f>'ივნისი (2)'!B10</f>
        <v>15000</v>
      </c>
      <c r="F10" s="1">
        <f>'ივნისი (2)'!C10</f>
        <v>3000</v>
      </c>
      <c r="G10" s="1">
        <f>'ივნისი (2)'!D10</f>
        <v>1500</v>
      </c>
      <c r="H10" s="1">
        <f>'ივლისი (2)'!B10</f>
        <v>9000</v>
      </c>
      <c r="I10" s="1">
        <f>'ივლისი (2)'!C10</f>
        <v>1800</v>
      </c>
      <c r="J10" s="1">
        <f>'ივლისი (2)'!D10</f>
        <v>900</v>
      </c>
      <c r="K10" s="1">
        <f>აგვისტო!B10</f>
        <v>9000</v>
      </c>
      <c r="L10" s="1">
        <f>აგვისტო!C10</f>
        <v>1800</v>
      </c>
      <c r="M10" s="1">
        <f>აგვისტო!D10</f>
        <v>900</v>
      </c>
      <c r="N10" s="1">
        <f>'სექტემბერი (2)'!B10</f>
        <v>9000</v>
      </c>
      <c r="O10" s="1">
        <f>'სექტემბერი (2)'!C10</f>
        <v>1800</v>
      </c>
      <c r="P10" s="1">
        <f>'სექტემბერი (2)'!D10</f>
        <v>900</v>
      </c>
      <c r="Q10" s="1">
        <f>ოქტომბერი!B10</f>
        <v>15000</v>
      </c>
      <c r="R10" s="1">
        <f>ოქტომბერი!C10</f>
        <v>3000</v>
      </c>
      <c r="S10" s="1">
        <f>ოქტომბერი!D10</f>
        <v>1500</v>
      </c>
      <c r="T10" s="1">
        <f>'ნოემბერი (3)'!B10</f>
        <v>15000</v>
      </c>
      <c r="U10" s="1">
        <f>'ნოემბერი (3)'!C10</f>
        <v>3000</v>
      </c>
      <c r="V10" s="1">
        <f>'ნოემბერი (3)'!D10</f>
        <v>1500</v>
      </c>
      <c r="W10" s="1">
        <f>დეკემბერი!B10</f>
        <v>15000</v>
      </c>
      <c r="X10" s="1">
        <f>დეკემბერი!C10</f>
        <v>3000</v>
      </c>
      <c r="Y10" s="1">
        <f>დეკემბერი!D10</f>
        <v>1500</v>
      </c>
      <c r="Z10" s="1">
        <f t="shared" si="0"/>
        <v>102000</v>
      </c>
      <c r="AA10" s="1">
        <f t="shared" si="1"/>
        <v>20400</v>
      </c>
      <c r="AB10" s="1">
        <f t="shared" si="2"/>
        <v>10200</v>
      </c>
    </row>
    <row r="11" spans="1:28" x14ac:dyDescent="0.25">
      <c r="A11" s="2" t="str">
        <f>'მაისი (2)'!A11:D22</f>
        <v>პოპულაციური კვლევა</v>
      </c>
      <c r="B11" s="1">
        <f>'მაისი (2)'!B11:E22</f>
        <v>0</v>
      </c>
      <c r="C11" s="1">
        <f>'მაისი (2)'!C11:F22</f>
        <v>2000</v>
      </c>
      <c r="D11" s="1">
        <f>'მაისი (2)'!D11:G22</f>
        <v>0</v>
      </c>
      <c r="E11" s="1">
        <f>'ივნისი (2)'!B11</f>
        <v>0</v>
      </c>
      <c r="F11" s="1">
        <f>'ივნისი (2)'!C11</f>
        <v>2000</v>
      </c>
      <c r="G11" s="1">
        <f>'ივნისი (2)'!D11</f>
        <v>0</v>
      </c>
      <c r="H11" s="1">
        <f>'ივლისი (2)'!B11</f>
        <v>0</v>
      </c>
      <c r="I11" s="1">
        <f>'ივლისი (2)'!C11</f>
        <v>2000</v>
      </c>
      <c r="J11" s="1">
        <f>'ივლისი (2)'!D11</f>
        <v>0</v>
      </c>
      <c r="K11" s="1">
        <f>აგვისტო!B11</f>
        <v>0</v>
      </c>
      <c r="L11" s="1">
        <f>აგვისტო!C11</f>
        <v>2000</v>
      </c>
      <c r="M11" s="1">
        <f>აგვისტო!D11</f>
        <v>0</v>
      </c>
      <c r="N11" s="1">
        <f>'სექტემბერი (2)'!B11</f>
        <v>0</v>
      </c>
      <c r="O11" s="1">
        <f>'სექტემბერი (2)'!C11</f>
        <v>2000</v>
      </c>
      <c r="P11" s="1">
        <f>'სექტემბერი (2)'!D11</f>
        <v>0</v>
      </c>
      <c r="Q11" s="1">
        <f>ოქტომბერი!B11</f>
        <v>0</v>
      </c>
      <c r="R11" s="1">
        <f>ოქტომბერი!C11</f>
        <v>2000</v>
      </c>
      <c r="S11" s="1">
        <f>ოქტომბერი!D11</f>
        <v>0</v>
      </c>
      <c r="T11" s="1">
        <f>'ნოემბერი (3)'!B11</f>
        <v>0</v>
      </c>
      <c r="U11" s="1">
        <f>'ნოემბერი (3)'!C11</f>
        <v>2000</v>
      </c>
      <c r="V11" s="1">
        <f>'ნოემბერი (3)'!D11</f>
        <v>0</v>
      </c>
      <c r="W11" s="1">
        <f>დეკემბერი!B11</f>
        <v>0</v>
      </c>
      <c r="X11" s="1">
        <f>დეკემბერი!C11</f>
        <v>2000</v>
      </c>
      <c r="Y11" s="1">
        <f>დეკემბერი!D11</f>
        <v>0</v>
      </c>
      <c r="Z11" s="1">
        <f t="shared" si="0"/>
        <v>0</v>
      </c>
      <c r="AA11" s="1">
        <f t="shared" si="1"/>
        <v>16000</v>
      </c>
      <c r="AB11" s="1">
        <f t="shared" si="2"/>
        <v>0</v>
      </c>
    </row>
    <row r="12" spans="1:28" x14ac:dyDescent="0.25">
      <c r="A12" s="2" t="str">
        <f>'მაისი (2)'!A12:D23</f>
        <v>სულ</v>
      </c>
      <c r="B12" s="16">
        <f>'მაისი (2)'!B12:E23</f>
        <v>35516.9</v>
      </c>
      <c r="C12" s="16">
        <f>'მაისი (2)'!C12:F23</f>
        <v>26140.5</v>
      </c>
      <c r="D12" s="16">
        <f>'მაისი (2)'!D12:G23</f>
        <v>20608</v>
      </c>
      <c r="E12" s="16">
        <f>'ივნისი (2)'!B12</f>
        <v>31466.9</v>
      </c>
      <c r="F12" s="16">
        <f>'ივნისი (2)'!C12</f>
        <v>25683</v>
      </c>
      <c r="G12" s="16">
        <f>'ივნისი (2)'!D12</f>
        <v>20608</v>
      </c>
      <c r="H12" s="16">
        <f>'ივლისი (2)'!B12</f>
        <v>20412.349999999999</v>
      </c>
      <c r="I12" s="16">
        <f>'ივლისი (2)'!C12</f>
        <v>20186</v>
      </c>
      <c r="J12" s="16">
        <f>'ივლისი (2)'!D12</f>
        <v>16311</v>
      </c>
      <c r="K12" s="16">
        <f>აგვისტო!B12</f>
        <v>18912.349999999999</v>
      </c>
      <c r="L12" s="16">
        <f>აგვისტო!C12</f>
        <v>20036</v>
      </c>
      <c r="M12" s="16">
        <f>აგვისტო!D12</f>
        <v>16311</v>
      </c>
      <c r="N12" s="16">
        <f>'სექტემბერი (2)'!B12</f>
        <v>21312.35</v>
      </c>
      <c r="O12" s="16">
        <f>'სექტემბერი (2)'!C12</f>
        <v>20246</v>
      </c>
      <c r="P12" s="16">
        <f>'სექტემბერი (2)'!D12</f>
        <v>16311</v>
      </c>
      <c r="Q12" s="16">
        <f>ოქტომბერი!B12</f>
        <v>35516.9</v>
      </c>
      <c r="R12" s="16">
        <f>ოქტომბერი!C12</f>
        <v>26140.5</v>
      </c>
      <c r="S12" s="16">
        <f>ოქტომბერი!D12</f>
        <v>20608</v>
      </c>
      <c r="T12" s="16">
        <f>'ნოემბერი (3)'!B12</f>
        <v>35516.9</v>
      </c>
      <c r="U12" s="16">
        <f>'ნოემბერი (3)'!C12</f>
        <v>26140.5</v>
      </c>
      <c r="V12" s="16">
        <f>'ნოემბერი (3)'!D12</f>
        <v>20608</v>
      </c>
      <c r="W12" s="16">
        <f>დეკემბერი!B12</f>
        <v>31466.9</v>
      </c>
      <c r="X12" s="16">
        <f>დეკემბერი!C12</f>
        <v>25533</v>
      </c>
      <c r="Y12" s="16">
        <f>დეკემბერი!D12</f>
        <v>20608</v>
      </c>
      <c r="Z12" s="14">
        <f t="shared" si="0"/>
        <v>230121.55</v>
      </c>
      <c r="AA12" s="14">
        <f t="shared" si="1"/>
        <v>190105.5</v>
      </c>
      <c r="AB12" s="14">
        <f t="shared" si="2"/>
        <v>151973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opLeftCell="A10" workbookViewId="0">
      <selection sqref="A1:D12"/>
    </sheetView>
  </sheetViews>
  <sheetFormatPr defaultRowHeight="15" x14ac:dyDescent="0.25"/>
  <cols>
    <col min="1" max="1" width="50.7109375" customWidth="1"/>
    <col min="4" max="4" width="11.42578125" customWidth="1"/>
    <col min="5" max="5" width="38.85546875" customWidth="1"/>
    <col min="6" max="6" width="8.85546875" customWidth="1"/>
    <col min="7" max="7" width="26.7109375" customWidth="1"/>
    <col min="8" max="8" width="11.28515625" customWidth="1"/>
    <col min="9" max="9" width="35.140625" customWidth="1"/>
  </cols>
  <sheetData>
    <row r="1" spans="1:10" ht="15.75" x14ac:dyDescent="0.3">
      <c r="A1" s="3"/>
      <c r="B1" s="3"/>
      <c r="C1" s="12" t="s">
        <v>21</v>
      </c>
      <c r="D1" s="3"/>
      <c r="E1" s="3"/>
      <c r="F1" s="3"/>
      <c r="G1" s="3"/>
      <c r="H1" s="3"/>
      <c r="I1" s="3"/>
      <c r="J1" s="3"/>
    </row>
    <row r="2" spans="1:10" ht="60" x14ac:dyDescent="0.3">
      <c r="A2" s="3" t="s">
        <v>0</v>
      </c>
      <c r="B2" s="10" t="s">
        <v>2</v>
      </c>
      <c r="C2" s="10" t="s">
        <v>1</v>
      </c>
      <c r="D2" s="10" t="s">
        <v>3</v>
      </c>
      <c r="E2" s="5" t="s">
        <v>22</v>
      </c>
      <c r="F2" s="5" t="s">
        <v>4</v>
      </c>
      <c r="G2" s="5" t="s">
        <v>22</v>
      </c>
      <c r="H2" s="5"/>
      <c r="I2" s="5" t="s">
        <v>22</v>
      </c>
      <c r="J2" s="11"/>
    </row>
    <row r="3" spans="1:10" ht="30" x14ac:dyDescent="0.3">
      <c r="A3" s="3" t="s">
        <v>5</v>
      </c>
      <c r="B3" s="4">
        <v>6000</v>
      </c>
      <c r="C3" s="4">
        <f>B3*H3</f>
        <v>600</v>
      </c>
      <c r="D3" s="3">
        <f>B3*J3</f>
        <v>0</v>
      </c>
      <c r="E3" s="6" t="s">
        <v>16</v>
      </c>
      <c r="F3" s="8">
        <v>1</v>
      </c>
      <c r="G3" s="6" t="s">
        <v>6</v>
      </c>
      <c r="H3" s="8">
        <v>0.1</v>
      </c>
      <c r="I3" s="6" t="s">
        <v>17</v>
      </c>
      <c r="J3" s="9">
        <v>0</v>
      </c>
    </row>
    <row r="4" spans="1:10" ht="30" x14ac:dyDescent="0.3">
      <c r="A4" s="3" t="s">
        <v>7</v>
      </c>
      <c r="B4" s="4">
        <f>200*30</f>
        <v>6000</v>
      </c>
      <c r="C4" s="4">
        <f>B4*H4</f>
        <v>600</v>
      </c>
      <c r="D4" s="3">
        <v>0</v>
      </c>
      <c r="E4" s="6" t="s">
        <v>16</v>
      </c>
      <c r="F4" s="8">
        <v>1</v>
      </c>
      <c r="G4" s="6" t="s">
        <v>6</v>
      </c>
      <c r="H4" s="8">
        <v>0.1</v>
      </c>
      <c r="I4" s="6" t="s">
        <v>17</v>
      </c>
      <c r="J4" s="9">
        <v>0</v>
      </c>
    </row>
    <row r="5" spans="1:10" ht="30" x14ac:dyDescent="0.3">
      <c r="A5" s="3" t="s">
        <v>8</v>
      </c>
      <c r="B5" s="4">
        <f>C5*J5</f>
        <v>1109.0999999999999</v>
      </c>
      <c r="C5" s="4">
        <f>3697*2</f>
        <v>7394</v>
      </c>
      <c r="D5" s="3">
        <f>C5*F5</f>
        <v>7394</v>
      </c>
      <c r="E5" s="6" t="s">
        <v>18</v>
      </c>
      <c r="F5" s="8">
        <v>1</v>
      </c>
      <c r="G5" s="6" t="s">
        <v>19</v>
      </c>
      <c r="H5" s="8">
        <v>1</v>
      </c>
      <c r="I5" s="6" t="s">
        <v>20</v>
      </c>
      <c r="J5" s="9">
        <v>0.15</v>
      </c>
    </row>
    <row r="6" spans="1:10" ht="30" x14ac:dyDescent="0.3">
      <c r="A6" s="3" t="s">
        <v>9</v>
      </c>
      <c r="B6" s="4">
        <f>C6*J6</f>
        <v>1350</v>
      </c>
      <c r="C6" s="4">
        <f>4500*2*F6</f>
        <v>9000</v>
      </c>
      <c r="D6" s="3">
        <f>C6*F6</f>
        <v>9000</v>
      </c>
      <c r="E6" s="6" t="s">
        <v>18</v>
      </c>
      <c r="F6" s="8">
        <v>1</v>
      </c>
      <c r="G6" s="6" t="s">
        <v>19</v>
      </c>
      <c r="H6" s="8">
        <v>1</v>
      </c>
      <c r="I6" s="6" t="s">
        <v>20</v>
      </c>
      <c r="J6" s="9">
        <v>0.15</v>
      </c>
    </row>
    <row r="7" spans="1:10" ht="30" x14ac:dyDescent="0.3">
      <c r="A7" s="3" t="s">
        <v>10</v>
      </c>
      <c r="B7" s="4">
        <f>C7*J7</f>
        <v>402.8</v>
      </c>
      <c r="C7" s="4">
        <f>2014*F7</f>
        <v>2014</v>
      </c>
      <c r="D7" s="3">
        <f>C7*H7</f>
        <v>2014</v>
      </c>
      <c r="E7" s="6" t="s">
        <v>18</v>
      </c>
      <c r="F7" s="8">
        <v>1</v>
      </c>
      <c r="G7" s="6" t="s">
        <v>19</v>
      </c>
      <c r="H7" s="8">
        <v>1</v>
      </c>
      <c r="I7" s="6" t="s">
        <v>20</v>
      </c>
      <c r="J7" s="9">
        <v>0.2</v>
      </c>
    </row>
    <row r="8" spans="1:10" ht="30" x14ac:dyDescent="0.3">
      <c r="A8" s="3" t="s">
        <v>11</v>
      </c>
      <c r="B8" s="4">
        <f>185*30</f>
        <v>5550</v>
      </c>
      <c r="C8" s="4">
        <f>B8*H8</f>
        <v>832.5</v>
      </c>
      <c r="D8" s="3">
        <f>B8*J8</f>
        <v>0</v>
      </c>
      <c r="E8" s="6" t="s">
        <v>16</v>
      </c>
      <c r="F8" s="8">
        <v>1</v>
      </c>
      <c r="G8" s="6" t="s">
        <v>6</v>
      </c>
      <c r="H8" s="8">
        <v>0.15</v>
      </c>
      <c r="I8" s="6" t="s">
        <v>17</v>
      </c>
      <c r="J8" s="9">
        <v>0</v>
      </c>
    </row>
    <row r="9" spans="1:10" ht="30" x14ac:dyDescent="0.3">
      <c r="A9" s="3" t="s">
        <v>12</v>
      </c>
      <c r="B9" s="4">
        <f>C9*J9</f>
        <v>105</v>
      </c>
      <c r="C9" s="4">
        <f>350*2*F9</f>
        <v>700</v>
      </c>
      <c r="D9" s="3">
        <f>C9*H9</f>
        <v>700</v>
      </c>
      <c r="E9" s="6" t="s">
        <v>18</v>
      </c>
      <c r="F9" s="8">
        <v>1</v>
      </c>
      <c r="G9" s="6" t="s">
        <v>19</v>
      </c>
      <c r="H9" s="8">
        <v>1</v>
      </c>
      <c r="I9" s="6" t="s">
        <v>20</v>
      </c>
      <c r="J9" s="9">
        <v>0.15</v>
      </c>
    </row>
    <row r="10" spans="1:10" ht="30" x14ac:dyDescent="0.3">
      <c r="A10" s="3" t="s">
        <v>13</v>
      </c>
      <c r="B10" s="4">
        <f>500*30*F10</f>
        <v>15000</v>
      </c>
      <c r="C10" s="4">
        <f>B10*H10</f>
        <v>3000</v>
      </c>
      <c r="D10" s="3">
        <f>B10*J10</f>
        <v>1500</v>
      </c>
      <c r="E10" s="6" t="s">
        <v>16</v>
      </c>
      <c r="F10" s="8">
        <v>1</v>
      </c>
      <c r="G10" s="6" t="s">
        <v>19</v>
      </c>
      <c r="H10" s="8">
        <v>0.2</v>
      </c>
      <c r="I10" s="6" t="s">
        <v>17</v>
      </c>
      <c r="J10" s="9">
        <v>0.1</v>
      </c>
    </row>
    <row r="11" spans="1:10" ht="15.75" x14ac:dyDescent="0.3">
      <c r="A11" s="3" t="s">
        <v>14</v>
      </c>
      <c r="B11" s="4">
        <v>0</v>
      </c>
      <c r="C11" s="4">
        <v>2000</v>
      </c>
      <c r="D11" s="3"/>
      <c r="E11" s="6" t="s">
        <v>19</v>
      </c>
      <c r="F11" s="6"/>
      <c r="G11" s="6" t="s">
        <v>18</v>
      </c>
      <c r="H11" s="6"/>
      <c r="I11" s="6"/>
      <c r="J11" s="7"/>
    </row>
    <row r="12" spans="1:10" x14ac:dyDescent="0.25">
      <c r="A12" s="1" t="s">
        <v>15</v>
      </c>
      <c r="B12" s="13">
        <f>SUM(B3:B11)</f>
        <v>35516.9</v>
      </c>
      <c r="C12" s="13">
        <f>SUM(C3:C11)</f>
        <v>26140.5</v>
      </c>
      <c r="D12" s="13">
        <f>SUM(D3:D11)</f>
        <v>20608</v>
      </c>
      <c r="E12" s="1"/>
      <c r="F12" s="1"/>
      <c r="G12" s="1"/>
      <c r="H12" s="1"/>
      <c r="I12" s="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workbookViewId="0">
      <selection activeCell="B12" sqref="B12"/>
    </sheetView>
  </sheetViews>
  <sheetFormatPr defaultRowHeight="15" x14ac:dyDescent="0.25"/>
  <cols>
    <col min="1" max="1" width="50.7109375" customWidth="1"/>
    <col min="4" max="4" width="11.42578125" customWidth="1"/>
    <col min="5" max="5" width="38.85546875" customWidth="1"/>
    <col min="6" max="6" width="8.85546875" customWidth="1"/>
    <col min="7" max="7" width="26.7109375" customWidth="1"/>
    <col min="8" max="8" width="11.28515625" customWidth="1"/>
    <col min="9" max="9" width="35.140625" customWidth="1"/>
  </cols>
  <sheetData>
    <row r="1" spans="1:10" ht="15.75" x14ac:dyDescent="0.3">
      <c r="A1" s="3"/>
      <c r="B1" s="3"/>
      <c r="C1" s="12" t="s">
        <v>23</v>
      </c>
      <c r="D1" s="3"/>
      <c r="E1" s="3"/>
      <c r="F1" s="3"/>
      <c r="G1" s="3"/>
      <c r="H1" s="3"/>
      <c r="I1" s="3"/>
      <c r="J1" s="3"/>
    </row>
    <row r="2" spans="1:10" ht="60" x14ac:dyDescent="0.3">
      <c r="A2" s="3" t="s">
        <v>0</v>
      </c>
      <c r="B2" s="10" t="s">
        <v>2</v>
      </c>
      <c r="C2" s="10" t="s">
        <v>1</v>
      </c>
      <c r="D2" s="10" t="s">
        <v>3</v>
      </c>
      <c r="E2" s="5" t="s">
        <v>22</v>
      </c>
      <c r="F2" s="5" t="s">
        <v>4</v>
      </c>
      <c r="G2" s="5" t="s">
        <v>22</v>
      </c>
      <c r="H2" s="5"/>
      <c r="I2" s="5" t="s">
        <v>22</v>
      </c>
      <c r="J2" s="11"/>
    </row>
    <row r="3" spans="1:10" ht="30" x14ac:dyDescent="0.3">
      <c r="A3" s="3" t="s">
        <v>5</v>
      </c>
      <c r="B3" s="4">
        <f>150*30</f>
        <v>4500</v>
      </c>
      <c r="C3" s="4">
        <f>B3*H3</f>
        <v>450</v>
      </c>
      <c r="D3" s="3">
        <f>B3*J3</f>
        <v>0</v>
      </c>
      <c r="E3" s="6" t="s">
        <v>16</v>
      </c>
      <c r="F3" s="8">
        <v>1</v>
      </c>
      <c r="G3" s="6" t="s">
        <v>6</v>
      </c>
      <c r="H3" s="8">
        <v>0.1</v>
      </c>
      <c r="I3" s="6" t="s">
        <v>17</v>
      </c>
      <c r="J3" s="9">
        <v>0</v>
      </c>
    </row>
    <row r="4" spans="1:10" ht="30" x14ac:dyDescent="0.3">
      <c r="A4" s="3" t="s">
        <v>7</v>
      </c>
      <c r="B4" s="4">
        <f>150*30</f>
        <v>4500</v>
      </c>
      <c r="C4" s="4">
        <f>B4*H4</f>
        <v>450</v>
      </c>
      <c r="D4" s="3">
        <v>0</v>
      </c>
      <c r="E4" s="6" t="s">
        <v>16</v>
      </c>
      <c r="F4" s="8">
        <v>1</v>
      </c>
      <c r="G4" s="6" t="s">
        <v>6</v>
      </c>
      <c r="H4" s="8">
        <v>0.1</v>
      </c>
      <c r="I4" s="6" t="s">
        <v>17</v>
      </c>
      <c r="J4" s="9">
        <v>0</v>
      </c>
    </row>
    <row r="5" spans="1:10" ht="30" x14ac:dyDescent="0.3">
      <c r="A5" s="3" t="s">
        <v>8</v>
      </c>
      <c r="B5" s="4">
        <f>C5*J5</f>
        <v>1109.0999999999999</v>
      </c>
      <c r="C5" s="4">
        <f>3697*2</f>
        <v>7394</v>
      </c>
      <c r="D5" s="3">
        <f>C5*F5</f>
        <v>7394</v>
      </c>
      <c r="E5" s="6" t="s">
        <v>18</v>
      </c>
      <c r="F5" s="8">
        <v>1</v>
      </c>
      <c r="G5" s="6" t="s">
        <v>19</v>
      </c>
      <c r="H5" s="8">
        <v>1</v>
      </c>
      <c r="I5" s="6" t="s">
        <v>20</v>
      </c>
      <c r="J5" s="9">
        <v>0.15</v>
      </c>
    </row>
    <row r="6" spans="1:10" ht="30" x14ac:dyDescent="0.3">
      <c r="A6" s="3" t="s">
        <v>9</v>
      </c>
      <c r="B6" s="4">
        <f>C6*J6</f>
        <v>1350</v>
      </c>
      <c r="C6" s="4">
        <f>4500*2*F6</f>
        <v>9000</v>
      </c>
      <c r="D6" s="3">
        <f>C6*F6</f>
        <v>9000</v>
      </c>
      <c r="E6" s="6" t="s">
        <v>18</v>
      </c>
      <c r="F6" s="8">
        <v>1</v>
      </c>
      <c r="G6" s="6" t="s">
        <v>19</v>
      </c>
      <c r="H6" s="8">
        <v>1</v>
      </c>
      <c r="I6" s="6" t="s">
        <v>20</v>
      </c>
      <c r="J6" s="9">
        <v>0.15</v>
      </c>
    </row>
    <row r="7" spans="1:10" ht="30" x14ac:dyDescent="0.3">
      <c r="A7" s="3" t="s">
        <v>10</v>
      </c>
      <c r="B7" s="4">
        <f>C7*J7</f>
        <v>402.8</v>
      </c>
      <c r="C7" s="4">
        <f>2014*F7</f>
        <v>2014</v>
      </c>
      <c r="D7" s="3">
        <f>C7*H7</f>
        <v>2014</v>
      </c>
      <c r="E7" s="6" t="s">
        <v>18</v>
      </c>
      <c r="F7" s="8">
        <v>1</v>
      </c>
      <c r="G7" s="6" t="s">
        <v>19</v>
      </c>
      <c r="H7" s="8">
        <v>1</v>
      </c>
      <c r="I7" s="6" t="s">
        <v>20</v>
      </c>
      <c r="J7" s="9">
        <v>0.2</v>
      </c>
    </row>
    <row r="8" spans="1:10" ht="30" x14ac:dyDescent="0.3">
      <c r="A8" s="3" t="s">
        <v>11</v>
      </c>
      <c r="B8" s="4">
        <f>150*30</f>
        <v>4500</v>
      </c>
      <c r="C8" s="4">
        <f>B8*H8</f>
        <v>675</v>
      </c>
      <c r="D8" s="3">
        <f>B8*J8</f>
        <v>0</v>
      </c>
      <c r="E8" s="6" t="s">
        <v>16</v>
      </c>
      <c r="F8" s="8">
        <v>1</v>
      </c>
      <c r="G8" s="6" t="s">
        <v>6</v>
      </c>
      <c r="H8" s="8">
        <v>0.15</v>
      </c>
      <c r="I8" s="6" t="s">
        <v>17</v>
      </c>
      <c r="J8" s="9">
        <v>0</v>
      </c>
    </row>
    <row r="9" spans="1:10" ht="30" x14ac:dyDescent="0.3">
      <c r="A9" s="3" t="s">
        <v>12</v>
      </c>
      <c r="B9" s="4">
        <f>C9*J9</f>
        <v>105</v>
      </c>
      <c r="C9" s="4">
        <f>350*2*F9</f>
        <v>700</v>
      </c>
      <c r="D9" s="3">
        <f>C9*H9</f>
        <v>700</v>
      </c>
      <c r="E9" s="6" t="s">
        <v>18</v>
      </c>
      <c r="F9" s="8">
        <v>1</v>
      </c>
      <c r="G9" s="6" t="s">
        <v>19</v>
      </c>
      <c r="H9" s="8">
        <v>1</v>
      </c>
      <c r="I9" s="6" t="s">
        <v>20</v>
      </c>
      <c r="J9" s="9">
        <v>0.15</v>
      </c>
    </row>
    <row r="10" spans="1:10" ht="30" x14ac:dyDescent="0.3">
      <c r="A10" s="3" t="s">
        <v>13</v>
      </c>
      <c r="B10" s="4">
        <f>500*30*F10</f>
        <v>15000</v>
      </c>
      <c r="C10" s="4">
        <f>B10*H10</f>
        <v>3000</v>
      </c>
      <c r="D10" s="3">
        <f>B10*J10</f>
        <v>1500</v>
      </c>
      <c r="E10" s="6" t="s">
        <v>16</v>
      </c>
      <c r="F10" s="8">
        <v>1</v>
      </c>
      <c r="G10" s="6" t="s">
        <v>19</v>
      </c>
      <c r="H10" s="8">
        <v>0.2</v>
      </c>
      <c r="I10" s="6" t="s">
        <v>17</v>
      </c>
      <c r="J10" s="9">
        <v>0.1</v>
      </c>
    </row>
    <row r="11" spans="1:10" ht="15.75" x14ac:dyDescent="0.3">
      <c r="A11" s="3" t="s">
        <v>14</v>
      </c>
      <c r="B11" s="4">
        <v>0</v>
      </c>
      <c r="C11" s="4">
        <v>2000</v>
      </c>
      <c r="D11" s="3"/>
      <c r="E11" s="6" t="s">
        <v>19</v>
      </c>
      <c r="F11" s="6"/>
      <c r="G11" s="6" t="s">
        <v>18</v>
      </c>
      <c r="H11" s="6"/>
      <c r="I11" s="6"/>
      <c r="J11" s="7"/>
    </row>
    <row r="12" spans="1:10" x14ac:dyDescent="0.25">
      <c r="A12" s="1" t="s">
        <v>15</v>
      </c>
      <c r="B12" s="13">
        <f>SUM(B3:B11)</f>
        <v>31466.9</v>
      </c>
      <c r="C12" s="13">
        <f>SUM(C3:C11)</f>
        <v>25683</v>
      </c>
      <c r="D12" s="13">
        <f>SUM(D3:D11)</f>
        <v>20608</v>
      </c>
      <c r="E12" s="1"/>
      <c r="F12" s="1"/>
      <c r="G12" s="1"/>
      <c r="H12" s="1"/>
      <c r="I12" s="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workbookViewId="0">
      <selection activeCell="C6" sqref="C6"/>
    </sheetView>
  </sheetViews>
  <sheetFormatPr defaultRowHeight="15" x14ac:dyDescent="0.25"/>
  <cols>
    <col min="1" max="1" width="50.7109375" customWidth="1"/>
    <col min="4" max="4" width="11.42578125" customWidth="1"/>
    <col min="5" max="5" width="38.85546875" customWidth="1"/>
    <col min="6" max="6" width="8.85546875" customWidth="1"/>
    <col min="7" max="7" width="26.7109375" customWidth="1"/>
    <col min="8" max="8" width="11.28515625" customWidth="1"/>
    <col min="9" max="9" width="35.140625" customWidth="1"/>
  </cols>
  <sheetData>
    <row r="1" spans="1:10" ht="15.75" x14ac:dyDescent="0.3">
      <c r="A1" s="3"/>
      <c r="B1" s="3"/>
      <c r="C1" s="12" t="s">
        <v>24</v>
      </c>
      <c r="D1" s="3"/>
      <c r="E1" s="3"/>
      <c r="F1" s="3"/>
      <c r="G1" s="3"/>
      <c r="H1" s="3"/>
      <c r="I1" s="3"/>
      <c r="J1" s="3"/>
    </row>
    <row r="2" spans="1:10" ht="60" x14ac:dyDescent="0.3">
      <c r="A2" s="3" t="s">
        <v>0</v>
      </c>
      <c r="B2" s="10" t="s">
        <v>2</v>
      </c>
      <c r="C2" s="10" t="s">
        <v>1</v>
      </c>
      <c r="D2" s="10" t="s">
        <v>3</v>
      </c>
      <c r="E2" s="5" t="s">
        <v>22</v>
      </c>
      <c r="F2" s="5" t="s">
        <v>4</v>
      </c>
      <c r="G2" s="5" t="s">
        <v>22</v>
      </c>
      <c r="H2" s="5"/>
      <c r="I2" s="5" t="s">
        <v>22</v>
      </c>
      <c r="J2" s="11"/>
    </row>
    <row r="3" spans="1:10" ht="30" x14ac:dyDescent="0.3">
      <c r="A3" s="3" t="s">
        <v>5</v>
      </c>
      <c r="B3" s="4">
        <f>100*30</f>
        <v>3000</v>
      </c>
      <c r="C3" s="4">
        <f>B3*H3</f>
        <v>300</v>
      </c>
      <c r="D3" s="3">
        <f>B3*J3</f>
        <v>0</v>
      </c>
      <c r="E3" s="6" t="s">
        <v>16</v>
      </c>
      <c r="F3" s="8">
        <v>1</v>
      </c>
      <c r="G3" s="6" t="s">
        <v>6</v>
      </c>
      <c r="H3" s="8">
        <v>0.1</v>
      </c>
      <c r="I3" s="6" t="s">
        <v>17</v>
      </c>
      <c r="J3" s="9">
        <v>0</v>
      </c>
    </row>
    <row r="4" spans="1:10" ht="30" x14ac:dyDescent="0.3">
      <c r="A4" s="3" t="s">
        <v>7</v>
      </c>
      <c r="B4" s="4">
        <f>150*30</f>
        <v>4500</v>
      </c>
      <c r="C4" s="4">
        <f>B4*H4</f>
        <v>450</v>
      </c>
      <c r="D4" s="3">
        <v>0</v>
      </c>
      <c r="E4" s="6" t="s">
        <v>16</v>
      </c>
      <c r="F4" s="8">
        <v>1</v>
      </c>
      <c r="G4" s="6" t="s">
        <v>6</v>
      </c>
      <c r="H4" s="8">
        <v>0.1</v>
      </c>
      <c r="I4" s="6" t="s">
        <v>17</v>
      </c>
      <c r="J4" s="9">
        <v>0</v>
      </c>
    </row>
    <row r="5" spans="1:10" ht="30" x14ac:dyDescent="0.3">
      <c r="A5" s="3" t="s">
        <v>8</v>
      </c>
      <c r="B5" s="4">
        <f>C5*J5</f>
        <v>554.54999999999995</v>
      </c>
      <c r="C5" s="4">
        <f>3697</f>
        <v>3697</v>
      </c>
      <c r="D5" s="3">
        <f>C5*F5</f>
        <v>3697</v>
      </c>
      <c r="E5" s="6" t="s">
        <v>18</v>
      </c>
      <c r="F5" s="8">
        <v>1</v>
      </c>
      <c r="G5" s="6" t="s">
        <v>19</v>
      </c>
      <c r="H5" s="8">
        <v>1</v>
      </c>
      <c r="I5" s="6" t="s">
        <v>20</v>
      </c>
      <c r="J5" s="9">
        <v>0.15</v>
      </c>
    </row>
    <row r="6" spans="1:10" ht="30" x14ac:dyDescent="0.3">
      <c r="A6" s="3" t="s">
        <v>9</v>
      </c>
      <c r="B6" s="4">
        <f>C6*J6</f>
        <v>1350</v>
      </c>
      <c r="C6" s="4">
        <f>4500*2*F6</f>
        <v>9000</v>
      </c>
      <c r="D6" s="3">
        <f>C6*F6</f>
        <v>9000</v>
      </c>
      <c r="E6" s="6" t="s">
        <v>18</v>
      </c>
      <c r="F6" s="8">
        <v>1</v>
      </c>
      <c r="G6" s="6" t="s">
        <v>19</v>
      </c>
      <c r="H6" s="8">
        <v>1</v>
      </c>
      <c r="I6" s="6" t="s">
        <v>20</v>
      </c>
      <c r="J6" s="9">
        <v>0.15</v>
      </c>
    </row>
    <row r="7" spans="1:10" ht="30" x14ac:dyDescent="0.3">
      <c r="A7" s="3" t="s">
        <v>10</v>
      </c>
      <c r="B7" s="4">
        <f>C7*J7</f>
        <v>402.8</v>
      </c>
      <c r="C7" s="4">
        <f>2014*F7</f>
        <v>2014</v>
      </c>
      <c r="D7" s="3">
        <f>C7*H7</f>
        <v>2014</v>
      </c>
      <c r="E7" s="6" t="s">
        <v>18</v>
      </c>
      <c r="F7" s="8">
        <v>1</v>
      </c>
      <c r="G7" s="6" t="s">
        <v>19</v>
      </c>
      <c r="H7" s="8">
        <v>1</v>
      </c>
      <c r="I7" s="6" t="s">
        <v>20</v>
      </c>
      <c r="J7" s="9">
        <v>0.2</v>
      </c>
    </row>
    <row r="8" spans="1:10" ht="30" x14ac:dyDescent="0.3">
      <c r="A8" s="3" t="s">
        <v>11</v>
      </c>
      <c r="B8" s="4">
        <f>50*30</f>
        <v>1500</v>
      </c>
      <c r="C8" s="4">
        <f>B8*H8</f>
        <v>225</v>
      </c>
      <c r="D8" s="3">
        <f>B8*J8</f>
        <v>0</v>
      </c>
      <c r="E8" s="6" t="s">
        <v>16</v>
      </c>
      <c r="F8" s="8">
        <v>1</v>
      </c>
      <c r="G8" s="6" t="s">
        <v>6</v>
      </c>
      <c r="H8" s="8">
        <v>0.15</v>
      </c>
      <c r="I8" s="6" t="s">
        <v>17</v>
      </c>
      <c r="J8" s="9">
        <v>0</v>
      </c>
    </row>
    <row r="9" spans="1:10" ht="30" x14ac:dyDescent="0.3">
      <c r="A9" s="3" t="s">
        <v>12</v>
      </c>
      <c r="B9" s="4">
        <f>C9*J9</f>
        <v>105</v>
      </c>
      <c r="C9" s="4">
        <f>350*2*F9</f>
        <v>700</v>
      </c>
      <c r="D9" s="3">
        <f>C9*H9</f>
        <v>700</v>
      </c>
      <c r="E9" s="6" t="s">
        <v>18</v>
      </c>
      <c r="F9" s="8">
        <v>1</v>
      </c>
      <c r="G9" s="6" t="s">
        <v>19</v>
      </c>
      <c r="H9" s="8">
        <v>1</v>
      </c>
      <c r="I9" s="6" t="s">
        <v>20</v>
      </c>
      <c r="J9" s="9">
        <v>0.15</v>
      </c>
    </row>
    <row r="10" spans="1:10" ht="30" x14ac:dyDescent="0.3">
      <c r="A10" s="3" t="s">
        <v>13</v>
      </c>
      <c r="B10" s="4">
        <f>300*30*F10</f>
        <v>9000</v>
      </c>
      <c r="C10" s="4">
        <f>B10*H10</f>
        <v>1800</v>
      </c>
      <c r="D10" s="3">
        <f>B10*J10</f>
        <v>900</v>
      </c>
      <c r="E10" s="6" t="s">
        <v>16</v>
      </c>
      <c r="F10" s="8">
        <v>1</v>
      </c>
      <c r="G10" s="6" t="s">
        <v>19</v>
      </c>
      <c r="H10" s="8">
        <v>0.2</v>
      </c>
      <c r="I10" s="6" t="s">
        <v>17</v>
      </c>
      <c r="J10" s="9">
        <v>0.1</v>
      </c>
    </row>
    <row r="11" spans="1:10" ht="15.75" x14ac:dyDescent="0.3">
      <c r="A11" s="3" t="s">
        <v>14</v>
      </c>
      <c r="B11" s="4">
        <v>0</v>
      </c>
      <c r="C11" s="4">
        <v>2000</v>
      </c>
      <c r="D11" s="3"/>
      <c r="E11" s="6" t="s">
        <v>19</v>
      </c>
      <c r="F11" s="6"/>
      <c r="G11" s="6" t="s">
        <v>18</v>
      </c>
      <c r="H11" s="6"/>
      <c r="I11" s="6"/>
      <c r="J11" s="7"/>
    </row>
    <row r="12" spans="1:10" x14ac:dyDescent="0.25">
      <c r="A12" s="1" t="s">
        <v>15</v>
      </c>
      <c r="B12" s="13">
        <f>SUM(B3:B11)</f>
        <v>20412.349999999999</v>
      </c>
      <c r="C12" s="13">
        <f>SUM(C3:C11)</f>
        <v>20186</v>
      </c>
      <c r="D12" s="13">
        <f>SUM(D3:D11)</f>
        <v>16311</v>
      </c>
      <c r="E12" s="1"/>
      <c r="F12" s="1"/>
      <c r="G12" s="1"/>
      <c r="H12" s="1"/>
      <c r="I12" s="1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workbookViewId="0">
      <selection activeCell="D5" sqref="D5"/>
    </sheetView>
  </sheetViews>
  <sheetFormatPr defaultRowHeight="15" x14ac:dyDescent="0.25"/>
  <cols>
    <col min="1" max="1" width="50.7109375" customWidth="1"/>
    <col min="4" max="4" width="11.42578125" customWidth="1"/>
    <col min="5" max="5" width="38.85546875" customWidth="1"/>
    <col min="6" max="6" width="8.85546875" customWidth="1"/>
    <col min="7" max="7" width="26.7109375" customWidth="1"/>
    <col min="8" max="8" width="11.28515625" customWidth="1"/>
    <col min="9" max="9" width="35.140625" customWidth="1"/>
  </cols>
  <sheetData>
    <row r="1" spans="1:10" ht="15.75" x14ac:dyDescent="0.3">
      <c r="A1" s="3"/>
      <c r="B1" s="3"/>
      <c r="C1" s="12" t="s">
        <v>25</v>
      </c>
      <c r="D1" s="3"/>
      <c r="E1" s="3"/>
      <c r="F1" s="3"/>
      <c r="G1" s="3"/>
      <c r="H1" s="3"/>
      <c r="I1" s="3"/>
      <c r="J1" s="3"/>
    </row>
    <row r="2" spans="1:10" ht="60" x14ac:dyDescent="0.3">
      <c r="A2" s="3" t="s">
        <v>0</v>
      </c>
      <c r="B2" s="10" t="s">
        <v>2</v>
      </c>
      <c r="C2" s="10" t="s">
        <v>1</v>
      </c>
      <c r="D2" s="10" t="s">
        <v>3</v>
      </c>
      <c r="E2" s="5" t="s">
        <v>22</v>
      </c>
      <c r="F2" s="5" t="s">
        <v>4</v>
      </c>
      <c r="G2" s="5" t="s">
        <v>22</v>
      </c>
      <c r="H2" s="5"/>
      <c r="I2" s="5" t="s">
        <v>22</v>
      </c>
      <c r="J2" s="11"/>
    </row>
    <row r="3" spans="1:10" ht="30" x14ac:dyDescent="0.3">
      <c r="A3" s="3" t="s">
        <v>5</v>
      </c>
      <c r="B3" s="4">
        <f>100*30</f>
        <v>3000</v>
      </c>
      <c r="C3" s="4">
        <f>B3*H3</f>
        <v>300</v>
      </c>
      <c r="D3" s="3">
        <f>B3*J3</f>
        <v>0</v>
      </c>
      <c r="E3" s="6" t="s">
        <v>16</v>
      </c>
      <c r="F3" s="8">
        <v>1</v>
      </c>
      <c r="G3" s="6" t="s">
        <v>6</v>
      </c>
      <c r="H3" s="8">
        <v>0.1</v>
      </c>
      <c r="I3" s="6" t="s">
        <v>17</v>
      </c>
      <c r="J3" s="9">
        <v>0</v>
      </c>
    </row>
    <row r="4" spans="1:10" ht="30" x14ac:dyDescent="0.3">
      <c r="A4" s="3" t="s">
        <v>7</v>
      </c>
      <c r="B4" s="4">
        <f>100*30</f>
        <v>3000</v>
      </c>
      <c r="C4" s="4">
        <f>B4*H4</f>
        <v>300</v>
      </c>
      <c r="D4" s="3">
        <v>0</v>
      </c>
      <c r="E4" s="6" t="s">
        <v>16</v>
      </c>
      <c r="F4" s="8">
        <v>1</v>
      </c>
      <c r="G4" s="6" t="s">
        <v>6</v>
      </c>
      <c r="H4" s="8">
        <v>0.1</v>
      </c>
      <c r="I4" s="6" t="s">
        <v>17</v>
      </c>
      <c r="J4" s="9">
        <v>0</v>
      </c>
    </row>
    <row r="5" spans="1:10" ht="30" x14ac:dyDescent="0.3">
      <c r="A5" s="3" t="s">
        <v>8</v>
      </c>
      <c r="B5" s="4">
        <f>C5*J5</f>
        <v>554.54999999999995</v>
      </c>
      <c r="C5" s="4">
        <f>3697</f>
        <v>3697</v>
      </c>
      <c r="D5" s="3">
        <f>C5*F5</f>
        <v>3697</v>
      </c>
      <c r="E5" s="6" t="s">
        <v>18</v>
      </c>
      <c r="F5" s="8">
        <v>1</v>
      </c>
      <c r="G5" s="6" t="s">
        <v>19</v>
      </c>
      <c r="H5" s="8">
        <v>1</v>
      </c>
      <c r="I5" s="6" t="s">
        <v>20</v>
      </c>
      <c r="J5" s="9">
        <v>0.15</v>
      </c>
    </row>
    <row r="6" spans="1:10" ht="30" x14ac:dyDescent="0.3">
      <c r="A6" s="3" t="s">
        <v>9</v>
      </c>
      <c r="B6" s="4">
        <f>C6*J6</f>
        <v>1350</v>
      </c>
      <c r="C6" s="4">
        <f>4500*2*F6</f>
        <v>9000</v>
      </c>
      <c r="D6" s="3">
        <f>C6*F6</f>
        <v>9000</v>
      </c>
      <c r="E6" s="6" t="s">
        <v>18</v>
      </c>
      <c r="F6" s="8">
        <v>1</v>
      </c>
      <c r="G6" s="6" t="s">
        <v>19</v>
      </c>
      <c r="H6" s="8">
        <v>1</v>
      </c>
      <c r="I6" s="6" t="s">
        <v>20</v>
      </c>
      <c r="J6" s="9">
        <v>0.15</v>
      </c>
    </row>
    <row r="7" spans="1:10" ht="30" x14ac:dyDescent="0.3">
      <c r="A7" s="3" t="s">
        <v>10</v>
      </c>
      <c r="B7" s="4">
        <f>C7*J7</f>
        <v>402.8</v>
      </c>
      <c r="C7" s="4">
        <f>2014*F7</f>
        <v>2014</v>
      </c>
      <c r="D7" s="3">
        <f>C7*H7</f>
        <v>2014</v>
      </c>
      <c r="E7" s="6" t="s">
        <v>18</v>
      </c>
      <c r="F7" s="8">
        <v>1</v>
      </c>
      <c r="G7" s="6" t="s">
        <v>19</v>
      </c>
      <c r="H7" s="8">
        <v>1</v>
      </c>
      <c r="I7" s="6" t="s">
        <v>20</v>
      </c>
      <c r="J7" s="9">
        <v>0.2</v>
      </c>
    </row>
    <row r="8" spans="1:10" ht="30" x14ac:dyDescent="0.3">
      <c r="A8" s="3" t="s">
        <v>11</v>
      </c>
      <c r="B8" s="4">
        <f>50*30</f>
        <v>1500</v>
      </c>
      <c r="C8" s="4">
        <f>B8*H8</f>
        <v>225</v>
      </c>
      <c r="D8" s="3">
        <f>B8*J8</f>
        <v>0</v>
      </c>
      <c r="E8" s="6" t="s">
        <v>16</v>
      </c>
      <c r="F8" s="8">
        <v>1</v>
      </c>
      <c r="G8" s="6" t="s">
        <v>6</v>
      </c>
      <c r="H8" s="8">
        <v>0.15</v>
      </c>
      <c r="I8" s="6" t="s">
        <v>17</v>
      </c>
      <c r="J8" s="9">
        <v>0</v>
      </c>
    </row>
    <row r="9" spans="1:10" ht="30" x14ac:dyDescent="0.3">
      <c r="A9" s="3" t="s">
        <v>12</v>
      </c>
      <c r="B9" s="4">
        <f>C9*J9</f>
        <v>105</v>
      </c>
      <c r="C9" s="4">
        <f>350*2*F9</f>
        <v>700</v>
      </c>
      <c r="D9" s="3">
        <f>C9*H9</f>
        <v>700</v>
      </c>
      <c r="E9" s="6" t="s">
        <v>18</v>
      </c>
      <c r="F9" s="8">
        <v>1</v>
      </c>
      <c r="G9" s="6" t="s">
        <v>19</v>
      </c>
      <c r="H9" s="8">
        <v>1</v>
      </c>
      <c r="I9" s="6" t="s">
        <v>20</v>
      </c>
      <c r="J9" s="9">
        <v>0.15</v>
      </c>
    </row>
    <row r="10" spans="1:10" ht="30" x14ac:dyDescent="0.3">
      <c r="A10" s="3" t="s">
        <v>13</v>
      </c>
      <c r="B10" s="4">
        <f>300*30*F10</f>
        <v>9000</v>
      </c>
      <c r="C10" s="4">
        <f>B10*H10</f>
        <v>1800</v>
      </c>
      <c r="D10" s="3">
        <f>B10*J10</f>
        <v>900</v>
      </c>
      <c r="E10" s="6" t="s">
        <v>16</v>
      </c>
      <c r="F10" s="8">
        <v>1</v>
      </c>
      <c r="G10" s="6" t="s">
        <v>19</v>
      </c>
      <c r="H10" s="8">
        <v>0.2</v>
      </c>
      <c r="I10" s="6" t="s">
        <v>17</v>
      </c>
      <c r="J10" s="9">
        <v>0.1</v>
      </c>
    </row>
    <row r="11" spans="1:10" ht="15.75" x14ac:dyDescent="0.3">
      <c r="A11" s="3" t="s">
        <v>14</v>
      </c>
      <c r="B11" s="4">
        <v>0</v>
      </c>
      <c r="C11" s="4">
        <v>2000</v>
      </c>
      <c r="D11" s="3"/>
      <c r="E11" s="6" t="s">
        <v>19</v>
      </c>
      <c r="F11" s="6"/>
      <c r="G11" s="6" t="s">
        <v>18</v>
      </c>
      <c r="H11" s="6"/>
      <c r="I11" s="6"/>
      <c r="J11" s="7"/>
    </row>
    <row r="12" spans="1:10" x14ac:dyDescent="0.25">
      <c r="A12" s="1" t="s">
        <v>15</v>
      </c>
      <c r="B12" s="13">
        <f>SUM(B3:B11)</f>
        <v>18912.349999999999</v>
      </c>
      <c r="C12" s="13">
        <f>SUM(C3:C11)</f>
        <v>20036</v>
      </c>
      <c r="D12" s="13">
        <f>SUM(D3:D11)</f>
        <v>16311</v>
      </c>
      <c r="E12" s="1"/>
      <c r="F12" s="1"/>
      <c r="G12" s="1"/>
      <c r="H12" s="1"/>
      <c r="I12" s="1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workbookViewId="0">
      <selection activeCell="B11" sqref="B11"/>
    </sheetView>
  </sheetViews>
  <sheetFormatPr defaultRowHeight="15" x14ac:dyDescent="0.25"/>
  <cols>
    <col min="1" max="1" width="50.7109375" customWidth="1"/>
    <col min="4" max="4" width="11.42578125" customWidth="1"/>
    <col min="5" max="5" width="38.85546875" customWidth="1"/>
    <col min="6" max="6" width="8.85546875" customWidth="1"/>
    <col min="7" max="7" width="26.7109375" customWidth="1"/>
    <col min="8" max="8" width="11.28515625" customWidth="1"/>
    <col min="9" max="9" width="35.140625" customWidth="1"/>
  </cols>
  <sheetData>
    <row r="1" spans="1:10" ht="15.75" x14ac:dyDescent="0.3">
      <c r="A1" s="3"/>
      <c r="B1" s="3"/>
      <c r="C1" s="12" t="s">
        <v>26</v>
      </c>
      <c r="D1" s="3"/>
      <c r="E1" s="3"/>
      <c r="F1" s="3"/>
      <c r="G1" s="3"/>
      <c r="H1" s="3"/>
      <c r="I1" s="3"/>
      <c r="J1" s="3"/>
    </row>
    <row r="2" spans="1:10" ht="60" x14ac:dyDescent="0.3">
      <c r="A2" s="3" t="s">
        <v>0</v>
      </c>
      <c r="B2" s="10" t="s">
        <v>2</v>
      </c>
      <c r="C2" s="10" t="s">
        <v>1</v>
      </c>
      <c r="D2" s="10" t="s">
        <v>3</v>
      </c>
      <c r="E2" s="5" t="s">
        <v>22</v>
      </c>
      <c r="F2" s="5" t="s">
        <v>4</v>
      </c>
      <c r="G2" s="5" t="s">
        <v>22</v>
      </c>
      <c r="H2" s="5"/>
      <c r="I2" s="5" t="s">
        <v>22</v>
      </c>
      <c r="J2" s="11"/>
    </row>
    <row r="3" spans="1:10" ht="30" x14ac:dyDescent="0.3">
      <c r="A3" s="3" t="s">
        <v>5</v>
      </c>
      <c r="B3" s="4">
        <f>150*30</f>
        <v>4500</v>
      </c>
      <c r="C3" s="4">
        <f>B3*H3</f>
        <v>450</v>
      </c>
      <c r="D3" s="3">
        <f>B3*J3</f>
        <v>0</v>
      </c>
      <c r="E3" s="6" t="s">
        <v>16</v>
      </c>
      <c r="F3" s="8">
        <v>1</v>
      </c>
      <c r="G3" s="6" t="s">
        <v>6</v>
      </c>
      <c r="H3" s="8">
        <v>0.1</v>
      </c>
      <c r="I3" s="6" t="s">
        <v>17</v>
      </c>
      <c r="J3" s="9">
        <v>0</v>
      </c>
    </row>
    <row r="4" spans="1:10" ht="30" x14ac:dyDescent="0.3">
      <c r="A4" s="3" t="s">
        <v>7</v>
      </c>
      <c r="B4" s="4">
        <f>150*30</f>
        <v>4500</v>
      </c>
      <c r="C4" s="4">
        <f>B4*H4</f>
        <v>450</v>
      </c>
      <c r="D4" s="3">
        <v>0</v>
      </c>
      <c r="E4" s="6" t="s">
        <v>16</v>
      </c>
      <c r="F4" s="8">
        <v>1</v>
      </c>
      <c r="G4" s="6" t="s">
        <v>6</v>
      </c>
      <c r="H4" s="8">
        <v>0.1</v>
      </c>
      <c r="I4" s="6" t="s">
        <v>17</v>
      </c>
      <c r="J4" s="9">
        <v>0</v>
      </c>
    </row>
    <row r="5" spans="1:10" ht="30" x14ac:dyDescent="0.3">
      <c r="A5" s="3" t="s">
        <v>8</v>
      </c>
      <c r="B5" s="4">
        <f>C5*J5</f>
        <v>554.54999999999995</v>
      </c>
      <c r="C5" s="4">
        <f>3697</f>
        <v>3697</v>
      </c>
      <c r="D5" s="3">
        <f>C5*F5</f>
        <v>3697</v>
      </c>
      <c r="E5" s="6" t="s">
        <v>18</v>
      </c>
      <c r="F5" s="8">
        <v>1</v>
      </c>
      <c r="G5" s="6" t="s">
        <v>19</v>
      </c>
      <c r="H5" s="8">
        <v>1</v>
      </c>
      <c r="I5" s="6" t="s">
        <v>20</v>
      </c>
      <c r="J5" s="9">
        <v>0.15</v>
      </c>
    </row>
    <row r="6" spans="1:10" ht="30" x14ac:dyDescent="0.3">
      <c r="A6" s="3" t="s">
        <v>9</v>
      </c>
      <c r="B6" s="4">
        <f>C6*J6</f>
        <v>1350</v>
      </c>
      <c r="C6" s="4">
        <f>4500*2*F6</f>
        <v>9000</v>
      </c>
      <c r="D6" s="3">
        <f>C6*F6</f>
        <v>9000</v>
      </c>
      <c r="E6" s="6" t="s">
        <v>18</v>
      </c>
      <c r="F6" s="8">
        <v>1</v>
      </c>
      <c r="G6" s="6" t="s">
        <v>19</v>
      </c>
      <c r="H6" s="8">
        <v>1</v>
      </c>
      <c r="I6" s="6" t="s">
        <v>20</v>
      </c>
      <c r="J6" s="9">
        <v>0.15</v>
      </c>
    </row>
    <row r="7" spans="1:10" ht="30" x14ac:dyDescent="0.3">
      <c r="A7" s="3" t="s">
        <v>10</v>
      </c>
      <c r="B7" s="4">
        <f>C7*J7</f>
        <v>402.8</v>
      </c>
      <c r="C7" s="4">
        <f>2014*F7</f>
        <v>2014</v>
      </c>
      <c r="D7" s="3">
        <f>C7*H7</f>
        <v>2014</v>
      </c>
      <c r="E7" s="6" t="s">
        <v>18</v>
      </c>
      <c r="F7" s="8">
        <v>1</v>
      </c>
      <c r="G7" s="6" t="s">
        <v>19</v>
      </c>
      <c r="H7" s="8">
        <v>1</v>
      </c>
      <c r="I7" s="6" t="s">
        <v>20</v>
      </c>
      <c r="J7" s="9">
        <v>0.2</v>
      </c>
    </row>
    <row r="8" spans="1:10" ht="30" x14ac:dyDescent="0.3">
      <c r="A8" s="3" t="s">
        <v>11</v>
      </c>
      <c r="B8" s="4">
        <f>30*30</f>
        <v>900</v>
      </c>
      <c r="C8" s="4">
        <f>B8*H8</f>
        <v>135</v>
      </c>
      <c r="D8" s="3">
        <f>B8*J8</f>
        <v>0</v>
      </c>
      <c r="E8" s="6" t="s">
        <v>16</v>
      </c>
      <c r="F8" s="8">
        <v>1</v>
      </c>
      <c r="G8" s="6" t="s">
        <v>6</v>
      </c>
      <c r="H8" s="8">
        <v>0.15</v>
      </c>
      <c r="I8" s="6" t="s">
        <v>17</v>
      </c>
      <c r="J8" s="9">
        <v>0</v>
      </c>
    </row>
    <row r="9" spans="1:10" ht="30" x14ac:dyDescent="0.3">
      <c r="A9" s="3" t="s">
        <v>12</v>
      </c>
      <c r="B9" s="4">
        <f>C9*J9</f>
        <v>105</v>
      </c>
      <c r="C9" s="4">
        <f>350*2*F9</f>
        <v>700</v>
      </c>
      <c r="D9" s="3">
        <f>C9*H9</f>
        <v>700</v>
      </c>
      <c r="E9" s="6" t="s">
        <v>18</v>
      </c>
      <c r="F9" s="8">
        <v>1</v>
      </c>
      <c r="G9" s="6" t="s">
        <v>19</v>
      </c>
      <c r="H9" s="8">
        <v>1</v>
      </c>
      <c r="I9" s="6" t="s">
        <v>20</v>
      </c>
      <c r="J9" s="9">
        <v>0.15</v>
      </c>
    </row>
    <row r="10" spans="1:10" ht="30" x14ac:dyDescent="0.3">
      <c r="A10" s="3" t="s">
        <v>13</v>
      </c>
      <c r="B10" s="4">
        <f>300*30*F10</f>
        <v>9000</v>
      </c>
      <c r="C10" s="4">
        <f>B10*H10</f>
        <v>1800</v>
      </c>
      <c r="D10" s="3">
        <f>B10*J10</f>
        <v>900</v>
      </c>
      <c r="E10" s="6" t="s">
        <v>16</v>
      </c>
      <c r="F10" s="8">
        <v>1</v>
      </c>
      <c r="G10" s="6" t="s">
        <v>19</v>
      </c>
      <c r="H10" s="8">
        <v>0.2</v>
      </c>
      <c r="I10" s="6" t="s">
        <v>17</v>
      </c>
      <c r="J10" s="9">
        <v>0.1</v>
      </c>
    </row>
    <row r="11" spans="1:10" ht="15.75" x14ac:dyDescent="0.3">
      <c r="A11" s="3" t="s">
        <v>14</v>
      </c>
      <c r="B11" s="4">
        <v>0</v>
      </c>
      <c r="C11" s="4">
        <v>2000</v>
      </c>
      <c r="D11" s="3"/>
      <c r="E11" s="6" t="s">
        <v>19</v>
      </c>
      <c r="F11" s="6"/>
      <c r="G11" s="6" t="s">
        <v>18</v>
      </c>
      <c r="H11" s="6"/>
      <c r="I11" s="6"/>
      <c r="J11" s="7"/>
    </row>
    <row r="12" spans="1:10" x14ac:dyDescent="0.25">
      <c r="A12" s="1" t="s">
        <v>15</v>
      </c>
      <c r="B12" s="13">
        <f>SUM(B3:B11)</f>
        <v>21312.35</v>
      </c>
      <c r="C12" s="13">
        <f>SUM(C3:C11)</f>
        <v>20246</v>
      </c>
      <c r="D12" s="13">
        <f>SUM(D3:D11)</f>
        <v>16311</v>
      </c>
      <c r="E12" s="1"/>
      <c r="F12" s="1"/>
      <c r="G12" s="1"/>
      <c r="H12" s="1"/>
      <c r="I12" s="1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workbookViewId="0">
      <selection activeCell="C1" sqref="C1"/>
    </sheetView>
  </sheetViews>
  <sheetFormatPr defaultRowHeight="15" x14ac:dyDescent="0.25"/>
  <cols>
    <col min="1" max="1" width="50.7109375" customWidth="1"/>
    <col min="4" max="4" width="11.42578125" customWidth="1"/>
    <col min="5" max="5" width="38.85546875" customWidth="1"/>
    <col min="6" max="6" width="8.85546875" customWidth="1"/>
    <col min="7" max="7" width="26.7109375" customWidth="1"/>
    <col min="8" max="8" width="11.28515625" customWidth="1"/>
    <col min="9" max="9" width="35.140625" customWidth="1"/>
  </cols>
  <sheetData>
    <row r="1" spans="1:10" ht="15.75" x14ac:dyDescent="0.3">
      <c r="A1" s="3"/>
      <c r="B1" s="3"/>
      <c r="C1" s="12" t="s">
        <v>27</v>
      </c>
      <c r="D1" s="3"/>
      <c r="E1" s="3"/>
      <c r="F1" s="3"/>
      <c r="G1" s="3"/>
      <c r="H1" s="3"/>
      <c r="I1" s="3"/>
      <c r="J1" s="3"/>
    </row>
    <row r="2" spans="1:10" ht="60" x14ac:dyDescent="0.3">
      <c r="A2" s="3" t="s">
        <v>0</v>
      </c>
      <c r="B2" s="10" t="s">
        <v>2</v>
      </c>
      <c r="C2" s="10" t="s">
        <v>1</v>
      </c>
      <c r="D2" s="10" t="s">
        <v>3</v>
      </c>
      <c r="E2" s="5" t="s">
        <v>22</v>
      </c>
      <c r="F2" s="5" t="s">
        <v>4</v>
      </c>
      <c r="G2" s="5" t="s">
        <v>22</v>
      </c>
      <c r="H2" s="5"/>
      <c r="I2" s="5" t="s">
        <v>22</v>
      </c>
      <c r="J2" s="11"/>
    </row>
    <row r="3" spans="1:10" ht="30" x14ac:dyDescent="0.3">
      <c r="A3" s="3" t="s">
        <v>5</v>
      </c>
      <c r="B3" s="4">
        <v>6000</v>
      </c>
      <c r="C3" s="4">
        <f>B3*H3</f>
        <v>600</v>
      </c>
      <c r="D3" s="3">
        <f>B3*J3</f>
        <v>0</v>
      </c>
      <c r="E3" s="6" t="s">
        <v>16</v>
      </c>
      <c r="F3" s="8">
        <v>1</v>
      </c>
      <c r="G3" s="6" t="s">
        <v>6</v>
      </c>
      <c r="H3" s="8">
        <v>0.1</v>
      </c>
      <c r="I3" s="6" t="s">
        <v>17</v>
      </c>
      <c r="J3" s="9">
        <v>0</v>
      </c>
    </row>
    <row r="4" spans="1:10" ht="30" x14ac:dyDescent="0.3">
      <c r="A4" s="3" t="s">
        <v>7</v>
      </c>
      <c r="B4" s="4">
        <f>200*30</f>
        <v>6000</v>
      </c>
      <c r="C4" s="4">
        <f>B4*H4</f>
        <v>600</v>
      </c>
      <c r="D4" s="3">
        <v>0</v>
      </c>
      <c r="E4" s="6" t="s">
        <v>16</v>
      </c>
      <c r="F4" s="8">
        <v>1</v>
      </c>
      <c r="G4" s="6" t="s">
        <v>6</v>
      </c>
      <c r="H4" s="8">
        <v>0.1</v>
      </c>
      <c r="I4" s="6" t="s">
        <v>17</v>
      </c>
      <c r="J4" s="9">
        <v>0</v>
      </c>
    </row>
    <row r="5" spans="1:10" ht="30" x14ac:dyDescent="0.3">
      <c r="A5" s="3" t="s">
        <v>8</v>
      </c>
      <c r="B5" s="4">
        <f>C5*J5</f>
        <v>1109.0999999999999</v>
      </c>
      <c r="C5" s="4">
        <f>3697*2</f>
        <v>7394</v>
      </c>
      <c r="D5" s="3">
        <f>C5*F5</f>
        <v>7394</v>
      </c>
      <c r="E5" s="6" t="s">
        <v>18</v>
      </c>
      <c r="F5" s="8">
        <v>1</v>
      </c>
      <c r="G5" s="6" t="s">
        <v>19</v>
      </c>
      <c r="H5" s="8">
        <v>1</v>
      </c>
      <c r="I5" s="6" t="s">
        <v>20</v>
      </c>
      <c r="J5" s="9">
        <v>0.15</v>
      </c>
    </row>
    <row r="6" spans="1:10" ht="30" x14ac:dyDescent="0.3">
      <c r="A6" s="3" t="s">
        <v>9</v>
      </c>
      <c r="B6" s="4">
        <f>C6*J6</f>
        <v>1350</v>
      </c>
      <c r="C6" s="4">
        <f>4500*2*F6</f>
        <v>9000</v>
      </c>
      <c r="D6" s="3">
        <f>C6*F6</f>
        <v>9000</v>
      </c>
      <c r="E6" s="6" t="s">
        <v>18</v>
      </c>
      <c r="F6" s="8">
        <v>1</v>
      </c>
      <c r="G6" s="6" t="s">
        <v>19</v>
      </c>
      <c r="H6" s="8">
        <v>1</v>
      </c>
      <c r="I6" s="6" t="s">
        <v>20</v>
      </c>
      <c r="J6" s="9">
        <v>0.15</v>
      </c>
    </row>
    <row r="7" spans="1:10" ht="30" x14ac:dyDescent="0.3">
      <c r="A7" s="3" t="s">
        <v>10</v>
      </c>
      <c r="B7" s="4">
        <f>C7*J7</f>
        <v>402.8</v>
      </c>
      <c r="C7" s="4">
        <f>2014*F7</f>
        <v>2014</v>
      </c>
      <c r="D7" s="3">
        <f>C7*H7</f>
        <v>2014</v>
      </c>
      <c r="E7" s="6" t="s">
        <v>18</v>
      </c>
      <c r="F7" s="8">
        <v>1</v>
      </c>
      <c r="G7" s="6" t="s">
        <v>19</v>
      </c>
      <c r="H7" s="8">
        <v>1</v>
      </c>
      <c r="I7" s="6" t="s">
        <v>20</v>
      </c>
      <c r="J7" s="9">
        <v>0.2</v>
      </c>
    </row>
    <row r="8" spans="1:10" ht="30" x14ac:dyDescent="0.3">
      <c r="A8" s="3" t="s">
        <v>11</v>
      </c>
      <c r="B8" s="4">
        <v>5550</v>
      </c>
      <c r="C8" s="4">
        <f>B8*H8</f>
        <v>832.5</v>
      </c>
      <c r="D8" s="3">
        <f>B8*J8</f>
        <v>0</v>
      </c>
      <c r="E8" s="6" t="s">
        <v>16</v>
      </c>
      <c r="F8" s="8">
        <v>1</v>
      </c>
      <c r="G8" s="6" t="s">
        <v>6</v>
      </c>
      <c r="H8" s="8">
        <v>0.15</v>
      </c>
      <c r="I8" s="6" t="s">
        <v>17</v>
      </c>
      <c r="J8" s="9">
        <v>0</v>
      </c>
    </row>
    <row r="9" spans="1:10" ht="30" x14ac:dyDescent="0.3">
      <c r="A9" s="3" t="s">
        <v>12</v>
      </c>
      <c r="B9" s="4">
        <f>C9*J9</f>
        <v>105</v>
      </c>
      <c r="C9" s="4">
        <f>350*2*F9</f>
        <v>700</v>
      </c>
      <c r="D9" s="3">
        <f>C9*H9</f>
        <v>700</v>
      </c>
      <c r="E9" s="6" t="s">
        <v>18</v>
      </c>
      <c r="F9" s="8">
        <v>1</v>
      </c>
      <c r="G9" s="6" t="s">
        <v>19</v>
      </c>
      <c r="H9" s="8">
        <v>1</v>
      </c>
      <c r="I9" s="6" t="s">
        <v>20</v>
      </c>
      <c r="J9" s="9">
        <v>0.15</v>
      </c>
    </row>
    <row r="10" spans="1:10" ht="30" x14ac:dyDescent="0.3">
      <c r="A10" s="3" t="s">
        <v>13</v>
      </c>
      <c r="B10" s="4">
        <f>500*30*F10</f>
        <v>15000</v>
      </c>
      <c r="C10" s="4">
        <f>B10*H10</f>
        <v>3000</v>
      </c>
      <c r="D10" s="3">
        <f>B10*J10</f>
        <v>1500</v>
      </c>
      <c r="E10" s="6" t="s">
        <v>16</v>
      </c>
      <c r="F10" s="8">
        <v>1</v>
      </c>
      <c r="G10" s="6" t="s">
        <v>19</v>
      </c>
      <c r="H10" s="8">
        <v>0.2</v>
      </c>
      <c r="I10" s="6" t="s">
        <v>17</v>
      </c>
      <c r="J10" s="9">
        <v>0.1</v>
      </c>
    </row>
    <row r="11" spans="1:10" ht="15.75" x14ac:dyDescent="0.3">
      <c r="A11" s="3" t="s">
        <v>14</v>
      </c>
      <c r="B11" s="4">
        <v>0</v>
      </c>
      <c r="C11" s="4">
        <v>2000</v>
      </c>
      <c r="D11" s="3"/>
      <c r="E11" s="6" t="s">
        <v>19</v>
      </c>
      <c r="F11" s="6"/>
      <c r="G11" s="6" t="s">
        <v>18</v>
      </c>
      <c r="H11" s="6"/>
      <c r="I11" s="6"/>
      <c r="J11" s="7"/>
    </row>
    <row r="12" spans="1:10" x14ac:dyDescent="0.25">
      <c r="A12" s="1" t="s">
        <v>15</v>
      </c>
      <c r="B12" s="13">
        <f>SUM(B3:B11)</f>
        <v>35516.9</v>
      </c>
      <c r="C12" s="13">
        <f>SUM(C3:C11)</f>
        <v>26140.5</v>
      </c>
      <c r="D12" s="13">
        <f>SUM(D3:D11)</f>
        <v>20608</v>
      </c>
      <c r="E12" s="1"/>
      <c r="F12" s="1"/>
      <c r="G12" s="1"/>
      <c r="H12" s="1"/>
      <c r="I12" s="1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workbookViewId="0">
      <selection activeCell="B4" sqref="B4"/>
    </sheetView>
  </sheetViews>
  <sheetFormatPr defaultRowHeight="15" x14ac:dyDescent="0.25"/>
  <cols>
    <col min="1" max="1" width="50.7109375" customWidth="1"/>
    <col min="4" max="4" width="11.42578125" customWidth="1"/>
    <col min="5" max="5" width="38.85546875" customWidth="1"/>
    <col min="6" max="6" width="8.85546875" customWidth="1"/>
    <col min="7" max="7" width="26.7109375" customWidth="1"/>
    <col min="8" max="8" width="11.28515625" customWidth="1"/>
    <col min="9" max="9" width="35.140625" customWidth="1"/>
  </cols>
  <sheetData>
    <row r="1" spans="1:10" ht="15.75" x14ac:dyDescent="0.3">
      <c r="A1" s="3"/>
      <c r="B1" s="3"/>
      <c r="C1" s="12" t="s">
        <v>28</v>
      </c>
      <c r="D1" s="3"/>
      <c r="E1" s="3"/>
      <c r="F1" s="3"/>
      <c r="G1" s="3"/>
      <c r="H1" s="3"/>
      <c r="I1" s="3"/>
      <c r="J1" s="3"/>
    </row>
    <row r="2" spans="1:10" ht="60" x14ac:dyDescent="0.3">
      <c r="A2" s="3" t="s">
        <v>0</v>
      </c>
      <c r="B2" s="10" t="s">
        <v>2</v>
      </c>
      <c r="C2" s="10" t="s">
        <v>1</v>
      </c>
      <c r="D2" s="10" t="s">
        <v>3</v>
      </c>
      <c r="E2" s="5" t="s">
        <v>22</v>
      </c>
      <c r="F2" s="5" t="s">
        <v>4</v>
      </c>
      <c r="G2" s="5" t="s">
        <v>22</v>
      </c>
      <c r="H2" s="5"/>
      <c r="I2" s="5" t="s">
        <v>22</v>
      </c>
      <c r="J2" s="11"/>
    </row>
    <row r="3" spans="1:10" ht="30" x14ac:dyDescent="0.3">
      <c r="A3" s="3" t="s">
        <v>5</v>
      </c>
      <c r="B3" s="4">
        <f>200*30</f>
        <v>6000</v>
      </c>
      <c r="C3" s="4">
        <f>B3*H3</f>
        <v>600</v>
      </c>
      <c r="D3" s="3">
        <f>B3*J3</f>
        <v>0</v>
      </c>
      <c r="E3" s="6" t="s">
        <v>16</v>
      </c>
      <c r="F3" s="8">
        <v>1</v>
      </c>
      <c r="G3" s="6" t="s">
        <v>6</v>
      </c>
      <c r="H3" s="8">
        <v>0.1</v>
      </c>
      <c r="I3" s="6" t="s">
        <v>17</v>
      </c>
      <c r="J3" s="9">
        <v>0</v>
      </c>
    </row>
    <row r="4" spans="1:10" ht="30" x14ac:dyDescent="0.3">
      <c r="A4" s="3" t="s">
        <v>7</v>
      </c>
      <c r="B4" s="4">
        <f>200*30</f>
        <v>6000</v>
      </c>
      <c r="C4" s="4">
        <f>B4*H4</f>
        <v>600</v>
      </c>
      <c r="D4" s="3">
        <v>0</v>
      </c>
      <c r="E4" s="6" t="s">
        <v>16</v>
      </c>
      <c r="F4" s="8">
        <v>1</v>
      </c>
      <c r="G4" s="6" t="s">
        <v>6</v>
      </c>
      <c r="H4" s="8">
        <v>0.1</v>
      </c>
      <c r="I4" s="6" t="s">
        <v>17</v>
      </c>
      <c r="J4" s="9">
        <v>0</v>
      </c>
    </row>
    <row r="5" spans="1:10" ht="30" x14ac:dyDescent="0.3">
      <c r="A5" s="3" t="s">
        <v>8</v>
      </c>
      <c r="B5" s="4">
        <f>C5*J5</f>
        <v>1109.0999999999999</v>
      </c>
      <c r="C5" s="4">
        <f>3697*2</f>
        <v>7394</v>
      </c>
      <c r="D5" s="3">
        <f>C5*F5</f>
        <v>7394</v>
      </c>
      <c r="E5" s="6" t="s">
        <v>18</v>
      </c>
      <c r="F5" s="8">
        <v>1</v>
      </c>
      <c r="G5" s="6" t="s">
        <v>19</v>
      </c>
      <c r="H5" s="8">
        <v>1</v>
      </c>
      <c r="I5" s="6" t="s">
        <v>20</v>
      </c>
      <c r="J5" s="9">
        <v>0.15</v>
      </c>
    </row>
    <row r="6" spans="1:10" ht="30" x14ac:dyDescent="0.3">
      <c r="A6" s="3" t="s">
        <v>9</v>
      </c>
      <c r="B6" s="4">
        <f>C6*J6</f>
        <v>1350</v>
      </c>
      <c r="C6" s="4">
        <f>4500*2*F6</f>
        <v>9000</v>
      </c>
      <c r="D6" s="3">
        <f>C6*F6</f>
        <v>9000</v>
      </c>
      <c r="E6" s="6" t="s">
        <v>18</v>
      </c>
      <c r="F6" s="8">
        <v>1</v>
      </c>
      <c r="G6" s="6" t="s">
        <v>19</v>
      </c>
      <c r="H6" s="8">
        <v>1</v>
      </c>
      <c r="I6" s="6" t="s">
        <v>20</v>
      </c>
      <c r="J6" s="9">
        <v>0.15</v>
      </c>
    </row>
    <row r="7" spans="1:10" ht="30" x14ac:dyDescent="0.3">
      <c r="A7" s="3" t="s">
        <v>10</v>
      </c>
      <c r="B7" s="4">
        <f>C7*J7</f>
        <v>402.8</v>
      </c>
      <c r="C7" s="4">
        <f>2014*F7</f>
        <v>2014</v>
      </c>
      <c r="D7" s="3">
        <f>C7*H7</f>
        <v>2014</v>
      </c>
      <c r="E7" s="6" t="s">
        <v>18</v>
      </c>
      <c r="F7" s="8">
        <v>1</v>
      </c>
      <c r="G7" s="6" t="s">
        <v>19</v>
      </c>
      <c r="H7" s="8">
        <v>1</v>
      </c>
      <c r="I7" s="6" t="s">
        <v>20</v>
      </c>
      <c r="J7" s="9">
        <v>0.2</v>
      </c>
    </row>
    <row r="8" spans="1:10" ht="30" x14ac:dyDescent="0.3">
      <c r="A8" s="3" t="s">
        <v>11</v>
      </c>
      <c r="B8" s="4">
        <v>5550</v>
      </c>
      <c r="C8" s="4">
        <f>B8*H8</f>
        <v>832.5</v>
      </c>
      <c r="D8" s="3">
        <f>B8*J8</f>
        <v>0</v>
      </c>
      <c r="E8" s="6" t="s">
        <v>16</v>
      </c>
      <c r="F8" s="8">
        <v>1</v>
      </c>
      <c r="G8" s="6" t="s">
        <v>6</v>
      </c>
      <c r="H8" s="8">
        <v>0.15</v>
      </c>
      <c r="I8" s="6" t="s">
        <v>17</v>
      </c>
      <c r="J8" s="9">
        <v>0</v>
      </c>
    </row>
    <row r="9" spans="1:10" ht="30" x14ac:dyDescent="0.3">
      <c r="A9" s="3" t="s">
        <v>12</v>
      </c>
      <c r="B9" s="4">
        <f>C9*J9</f>
        <v>105</v>
      </c>
      <c r="C9" s="4">
        <f>350*2*F9</f>
        <v>700</v>
      </c>
      <c r="D9" s="3">
        <f>C9*H9</f>
        <v>700</v>
      </c>
      <c r="E9" s="6" t="s">
        <v>18</v>
      </c>
      <c r="F9" s="8">
        <v>1</v>
      </c>
      <c r="G9" s="6" t="s">
        <v>19</v>
      </c>
      <c r="H9" s="8">
        <v>1</v>
      </c>
      <c r="I9" s="6" t="s">
        <v>20</v>
      </c>
      <c r="J9" s="9">
        <v>0.15</v>
      </c>
    </row>
    <row r="10" spans="1:10" ht="30" x14ac:dyDescent="0.3">
      <c r="A10" s="3" t="s">
        <v>13</v>
      </c>
      <c r="B10" s="4">
        <f>500*30*F10</f>
        <v>15000</v>
      </c>
      <c r="C10" s="4">
        <f>B10*H10</f>
        <v>3000</v>
      </c>
      <c r="D10" s="3">
        <f>B10*J10</f>
        <v>1500</v>
      </c>
      <c r="E10" s="6" t="s">
        <v>16</v>
      </c>
      <c r="F10" s="8">
        <v>1</v>
      </c>
      <c r="G10" s="6" t="s">
        <v>19</v>
      </c>
      <c r="H10" s="8">
        <v>0.2</v>
      </c>
      <c r="I10" s="6" t="s">
        <v>17</v>
      </c>
      <c r="J10" s="9">
        <v>0.1</v>
      </c>
    </row>
    <row r="11" spans="1:10" ht="15.75" x14ac:dyDescent="0.3">
      <c r="A11" s="3" t="s">
        <v>14</v>
      </c>
      <c r="B11" s="4">
        <v>0</v>
      </c>
      <c r="C11" s="4">
        <v>2000</v>
      </c>
      <c r="D11" s="3"/>
      <c r="E11" s="6" t="s">
        <v>19</v>
      </c>
      <c r="F11" s="6"/>
      <c r="G11" s="6" t="s">
        <v>18</v>
      </c>
      <c r="H11" s="6"/>
      <c r="I11" s="6"/>
      <c r="J11" s="7"/>
    </row>
    <row r="12" spans="1:10" x14ac:dyDescent="0.25">
      <c r="A12" s="1" t="s">
        <v>15</v>
      </c>
      <c r="B12" s="13">
        <f>SUM(B3:B11)</f>
        <v>35516.9</v>
      </c>
      <c r="C12" s="13">
        <f>SUM(C3:C11)</f>
        <v>26140.5</v>
      </c>
      <c r="D12" s="13">
        <f>SUM(D3:D11)</f>
        <v>20608</v>
      </c>
      <c r="E12" s="1"/>
      <c r="F12" s="1"/>
      <c r="G12" s="1"/>
      <c r="H12" s="1"/>
      <c r="I12" s="1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workbookViewId="0">
      <selection activeCell="B8" sqref="B8"/>
    </sheetView>
  </sheetViews>
  <sheetFormatPr defaultRowHeight="15" x14ac:dyDescent="0.25"/>
  <cols>
    <col min="1" max="1" width="50.7109375" customWidth="1"/>
    <col min="4" max="4" width="11.42578125" customWidth="1"/>
    <col min="5" max="5" width="38.85546875" customWidth="1"/>
    <col min="6" max="6" width="8.85546875" customWidth="1"/>
    <col min="7" max="7" width="26.7109375" customWidth="1"/>
    <col min="8" max="8" width="11.28515625" customWidth="1"/>
    <col min="9" max="9" width="35.140625" customWidth="1"/>
  </cols>
  <sheetData>
    <row r="1" spans="1:10" ht="15.75" x14ac:dyDescent="0.3">
      <c r="A1" s="3"/>
      <c r="B1" s="3"/>
      <c r="C1" s="12" t="s">
        <v>29</v>
      </c>
      <c r="D1" s="3"/>
      <c r="E1" s="3"/>
      <c r="F1" s="3"/>
      <c r="G1" s="3"/>
      <c r="H1" s="3"/>
      <c r="I1" s="3"/>
      <c r="J1" s="3"/>
    </row>
    <row r="2" spans="1:10" ht="60" x14ac:dyDescent="0.3">
      <c r="A2" s="3" t="s">
        <v>0</v>
      </c>
      <c r="B2" s="10" t="s">
        <v>2</v>
      </c>
      <c r="C2" s="10" t="s">
        <v>1</v>
      </c>
      <c r="D2" s="10" t="s">
        <v>3</v>
      </c>
      <c r="E2" s="5" t="s">
        <v>22</v>
      </c>
      <c r="F2" s="5" t="s">
        <v>4</v>
      </c>
      <c r="G2" s="5" t="s">
        <v>22</v>
      </c>
      <c r="H2" s="5"/>
      <c r="I2" s="5" t="s">
        <v>22</v>
      </c>
      <c r="J2" s="11"/>
    </row>
    <row r="3" spans="1:10" ht="30" x14ac:dyDescent="0.3">
      <c r="A3" s="3" t="s">
        <v>5</v>
      </c>
      <c r="B3" s="4">
        <v>6000</v>
      </c>
      <c r="C3" s="4">
        <f>B3*H3</f>
        <v>600</v>
      </c>
      <c r="D3" s="3">
        <f>B3*J3</f>
        <v>0</v>
      </c>
      <c r="E3" s="6" t="s">
        <v>16</v>
      </c>
      <c r="F3" s="8">
        <v>1</v>
      </c>
      <c r="G3" s="6" t="s">
        <v>6</v>
      </c>
      <c r="H3" s="8">
        <v>0.1</v>
      </c>
      <c r="I3" s="6" t="s">
        <v>17</v>
      </c>
      <c r="J3" s="9">
        <v>0</v>
      </c>
    </row>
    <row r="4" spans="1:10" ht="30" x14ac:dyDescent="0.3">
      <c r="A4" s="3" t="s">
        <v>7</v>
      </c>
      <c r="B4" s="4">
        <f>200*30</f>
        <v>6000</v>
      </c>
      <c r="C4" s="4">
        <f>B4*H4</f>
        <v>600</v>
      </c>
      <c r="D4" s="3">
        <v>0</v>
      </c>
      <c r="E4" s="6" t="s">
        <v>16</v>
      </c>
      <c r="F4" s="8">
        <v>1</v>
      </c>
      <c r="G4" s="6" t="s">
        <v>6</v>
      </c>
      <c r="H4" s="8">
        <v>0.1</v>
      </c>
      <c r="I4" s="6" t="s">
        <v>17</v>
      </c>
      <c r="J4" s="9">
        <v>0</v>
      </c>
    </row>
    <row r="5" spans="1:10" ht="30" x14ac:dyDescent="0.3">
      <c r="A5" s="3" t="s">
        <v>8</v>
      </c>
      <c r="B5" s="4">
        <f>C5*J5</f>
        <v>1109.0999999999999</v>
      </c>
      <c r="C5" s="4">
        <f>3697*2</f>
        <v>7394</v>
      </c>
      <c r="D5" s="3">
        <f>C5*F5</f>
        <v>7394</v>
      </c>
      <c r="E5" s="6" t="s">
        <v>18</v>
      </c>
      <c r="F5" s="8">
        <v>1</v>
      </c>
      <c r="G5" s="6" t="s">
        <v>19</v>
      </c>
      <c r="H5" s="8">
        <v>1</v>
      </c>
      <c r="I5" s="6" t="s">
        <v>20</v>
      </c>
      <c r="J5" s="9">
        <v>0.15</v>
      </c>
    </row>
    <row r="6" spans="1:10" ht="30" x14ac:dyDescent="0.3">
      <c r="A6" s="3" t="s">
        <v>9</v>
      </c>
      <c r="B6" s="4">
        <f>C6*J6</f>
        <v>1350</v>
      </c>
      <c r="C6" s="4">
        <f>4500*2*F6</f>
        <v>9000</v>
      </c>
      <c r="D6" s="3">
        <f>C6*F6</f>
        <v>9000</v>
      </c>
      <c r="E6" s="6" t="s">
        <v>18</v>
      </c>
      <c r="F6" s="8">
        <v>1</v>
      </c>
      <c r="G6" s="6" t="s">
        <v>19</v>
      </c>
      <c r="H6" s="8">
        <v>1</v>
      </c>
      <c r="I6" s="6" t="s">
        <v>20</v>
      </c>
      <c r="J6" s="9">
        <v>0.15</v>
      </c>
    </row>
    <row r="7" spans="1:10" ht="30" x14ac:dyDescent="0.3">
      <c r="A7" s="3" t="s">
        <v>10</v>
      </c>
      <c r="B7" s="4">
        <f>C7*J7</f>
        <v>402.8</v>
      </c>
      <c r="C7" s="4">
        <f>2014*F7</f>
        <v>2014</v>
      </c>
      <c r="D7" s="3">
        <f>C7*H7</f>
        <v>2014</v>
      </c>
      <c r="E7" s="6" t="s">
        <v>18</v>
      </c>
      <c r="F7" s="8">
        <v>1</v>
      </c>
      <c r="G7" s="6" t="s">
        <v>19</v>
      </c>
      <c r="H7" s="8">
        <v>1</v>
      </c>
      <c r="I7" s="6" t="s">
        <v>20</v>
      </c>
      <c r="J7" s="9">
        <v>0.2</v>
      </c>
    </row>
    <row r="8" spans="1:10" ht="30" x14ac:dyDescent="0.3">
      <c r="A8" s="3" t="s">
        <v>11</v>
      </c>
      <c r="B8" s="4">
        <f>50*30</f>
        <v>1500</v>
      </c>
      <c r="C8" s="4">
        <f>B8*H8</f>
        <v>225</v>
      </c>
      <c r="D8" s="3">
        <f>B8*J8</f>
        <v>0</v>
      </c>
      <c r="E8" s="6" t="s">
        <v>16</v>
      </c>
      <c r="F8" s="8">
        <v>1</v>
      </c>
      <c r="G8" s="6" t="s">
        <v>6</v>
      </c>
      <c r="H8" s="8">
        <v>0.15</v>
      </c>
      <c r="I8" s="6" t="s">
        <v>17</v>
      </c>
      <c r="J8" s="9">
        <v>0</v>
      </c>
    </row>
    <row r="9" spans="1:10" ht="30" x14ac:dyDescent="0.3">
      <c r="A9" s="3" t="s">
        <v>12</v>
      </c>
      <c r="B9" s="4">
        <f>C9*J9</f>
        <v>105</v>
      </c>
      <c r="C9" s="4">
        <f>350*2*F9</f>
        <v>700</v>
      </c>
      <c r="D9" s="3">
        <f>C9*H9</f>
        <v>700</v>
      </c>
      <c r="E9" s="6" t="s">
        <v>18</v>
      </c>
      <c r="F9" s="8">
        <v>1</v>
      </c>
      <c r="G9" s="6" t="s">
        <v>19</v>
      </c>
      <c r="H9" s="8">
        <v>1</v>
      </c>
      <c r="I9" s="6" t="s">
        <v>20</v>
      </c>
      <c r="J9" s="9">
        <v>0.15</v>
      </c>
    </row>
    <row r="10" spans="1:10" ht="30" x14ac:dyDescent="0.3">
      <c r="A10" s="3" t="s">
        <v>13</v>
      </c>
      <c r="B10" s="4">
        <f>500*30*F10</f>
        <v>15000</v>
      </c>
      <c r="C10" s="4">
        <f>B10*H10</f>
        <v>3000</v>
      </c>
      <c r="D10" s="3">
        <f>B10*J10</f>
        <v>1500</v>
      </c>
      <c r="E10" s="6" t="s">
        <v>16</v>
      </c>
      <c r="F10" s="8">
        <v>1</v>
      </c>
      <c r="G10" s="6" t="s">
        <v>19</v>
      </c>
      <c r="H10" s="8">
        <v>0.2</v>
      </c>
      <c r="I10" s="6" t="s">
        <v>17</v>
      </c>
      <c r="J10" s="9">
        <v>0.1</v>
      </c>
    </row>
    <row r="11" spans="1:10" ht="15.75" x14ac:dyDescent="0.3">
      <c r="A11" s="3" t="s">
        <v>14</v>
      </c>
      <c r="B11" s="4">
        <v>0</v>
      </c>
      <c r="C11" s="4">
        <v>2000</v>
      </c>
      <c r="D11" s="3"/>
      <c r="E11" s="6" t="s">
        <v>19</v>
      </c>
      <c r="F11" s="6"/>
      <c r="G11" s="6" t="s">
        <v>18</v>
      </c>
      <c r="H11" s="6"/>
      <c r="I11" s="6"/>
      <c r="J11" s="7"/>
    </row>
    <row r="12" spans="1:10" x14ac:dyDescent="0.25">
      <c r="A12" s="1" t="s">
        <v>15</v>
      </c>
      <c r="B12" s="13">
        <f>SUM(B3:B11)</f>
        <v>31466.9</v>
      </c>
      <c r="C12" s="13">
        <f>SUM(C3:C11)</f>
        <v>25533</v>
      </c>
      <c r="D12" s="13">
        <f>SUM(D3:D11)</f>
        <v>20608</v>
      </c>
      <c r="E12" s="1"/>
      <c r="F12" s="1"/>
      <c r="G12" s="1"/>
      <c r="H12" s="1"/>
      <c r="I12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შეჯამება</vt:lpstr>
      <vt:lpstr>მაისი (2)</vt:lpstr>
      <vt:lpstr>ივნისი (2)</vt:lpstr>
      <vt:lpstr>ივლისი (2)</vt:lpstr>
      <vt:lpstr>აგვისტო</vt:lpstr>
      <vt:lpstr>სექტემბერი (2)</vt:lpstr>
      <vt:lpstr>ოქტომბერი</vt:lpstr>
      <vt:lpstr>ნოემბერი (3)</vt:lpstr>
      <vt:lpstr>დეკემბერი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Tamar Gabunia</dc:creator>
  <cp:lastModifiedBy>Tamar Gabunia</cp:lastModifiedBy>
  <dcterms:created xsi:type="dcterms:W3CDTF">2020-05-12T12:40:47Z</dcterms:created>
  <dcterms:modified xsi:type="dcterms:W3CDTF">2020-05-12T13:26:45Z</dcterms:modified>
</cp:coreProperties>
</file>